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ris\Documents\UERJ PRODUÇÃO\2020.1\PROJETO\Versão final - enviado a banca\"/>
    </mc:Choice>
  </mc:AlternateContent>
  <bookViews>
    <workbookView xWindow="0" yWindow="0" windowWidth="20490" windowHeight="7455"/>
  </bookViews>
  <sheets>
    <sheet name="Apresentação" sheetId="8" r:id="rId1"/>
    <sheet name="Cartas de decisão" sheetId="7" r:id="rId2"/>
    <sheet name="Pert 1" sheetId="1" r:id="rId3"/>
    <sheet name="Pert 2" sheetId="9" r:id="rId4"/>
    <sheet name="Pert 3" sheetId="1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4" i="1" l="1"/>
  <c r="AI64" i="1"/>
  <c r="AJ64" i="1"/>
  <c r="AG64" i="1"/>
  <c r="AK63" i="10" l="1"/>
  <c r="AK62" i="10"/>
  <c r="AK61" i="10"/>
  <c r="AK60" i="10"/>
  <c r="AK59" i="10"/>
  <c r="AK58" i="10"/>
  <c r="AK57" i="10"/>
  <c r="AK56" i="10"/>
  <c r="AK55" i="10"/>
  <c r="AK54" i="10"/>
  <c r="AK53" i="10"/>
  <c r="AK52" i="10"/>
  <c r="AK51" i="10"/>
  <c r="AK50" i="10"/>
  <c r="AK49" i="10"/>
  <c r="AK48" i="10"/>
  <c r="AK47" i="10"/>
  <c r="AK46" i="10"/>
  <c r="AK45" i="10"/>
  <c r="AK44" i="10"/>
  <c r="AK43" i="10"/>
  <c r="AK42" i="10"/>
  <c r="AK41" i="10"/>
  <c r="AK40" i="10"/>
  <c r="AK39" i="10"/>
  <c r="AK38" i="10"/>
  <c r="AK37" i="10"/>
  <c r="AK36" i="10"/>
  <c r="AK35" i="10"/>
  <c r="AK34" i="10"/>
  <c r="AK33" i="10"/>
  <c r="AK32" i="10"/>
  <c r="AK31" i="10"/>
  <c r="AK30" i="10"/>
  <c r="AK29" i="10"/>
  <c r="AK28" i="10"/>
  <c r="AK27" i="10"/>
  <c r="AK26" i="10"/>
  <c r="AK25" i="10"/>
  <c r="AK24" i="10"/>
  <c r="AK23" i="10"/>
  <c r="AK22" i="10"/>
  <c r="O22" i="10"/>
  <c r="AK21" i="10"/>
  <c r="AK20" i="10"/>
  <c r="AK19" i="10"/>
  <c r="AK18" i="10"/>
  <c r="AK17" i="10"/>
  <c r="AK16" i="10"/>
  <c r="Q16" i="10"/>
  <c r="P16" i="10"/>
  <c r="O16" i="10"/>
  <c r="N16" i="10"/>
  <c r="M16" i="10"/>
  <c r="AK15" i="10"/>
  <c r="AK14" i="10"/>
  <c r="AK12" i="10"/>
  <c r="AK11" i="10"/>
  <c r="AD1" i="10" s="1"/>
  <c r="T7" i="10" s="1"/>
  <c r="AK10" i="10"/>
  <c r="AK9" i="10"/>
  <c r="M9" i="10"/>
  <c r="AK8" i="10"/>
  <c r="AK7" i="10"/>
  <c r="AK6" i="10"/>
  <c r="AK5" i="10"/>
  <c r="AK4" i="10"/>
  <c r="AA4" i="10"/>
  <c r="Z4" i="10"/>
  <c r="Y4" i="10"/>
  <c r="T5" i="10" s="1"/>
  <c r="X4" i="10"/>
  <c r="AK3" i="10"/>
  <c r="AA3" i="10"/>
  <c r="Z3" i="10"/>
  <c r="Y3" i="10"/>
  <c r="T4" i="10" s="1"/>
  <c r="X3" i="10"/>
  <c r="AA2" i="10"/>
  <c r="Z2" i="10"/>
  <c r="Y2" i="10"/>
  <c r="X2" i="10"/>
  <c r="AK63" i="9"/>
  <c r="AK62" i="9"/>
  <c r="AK61" i="9"/>
  <c r="AK60" i="9"/>
  <c r="AK59" i="9"/>
  <c r="AK58" i="9"/>
  <c r="AK57" i="9"/>
  <c r="AK56" i="9"/>
  <c r="AK55" i="9"/>
  <c r="AK54" i="9"/>
  <c r="AK53" i="9"/>
  <c r="AK52" i="9"/>
  <c r="AK51" i="9"/>
  <c r="AK50" i="9"/>
  <c r="AK49" i="9"/>
  <c r="AK48" i="9"/>
  <c r="AK47" i="9"/>
  <c r="AK46" i="9"/>
  <c r="AK45" i="9"/>
  <c r="AK44" i="9"/>
  <c r="AK43" i="9"/>
  <c r="AK42" i="9"/>
  <c r="AK41" i="9"/>
  <c r="AK40" i="9"/>
  <c r="AK39" i="9"/>
  <c r="AK38" i="9"/>
  <c r="AK37" i="9"/>
  <c r="AK36" i="9"/>
  <c r="AK35" i="9"/>
  <c r="AK34" i="9"/>
  <c r="AK33" i="9"/>
  <c r="AK32" i="9"/>
  <c r="AK31" i="9"/>
  <c r="AK30" i="9"/>
  <c r="AK29" i="9"/>
  <c r="AK28" i="9"/>
  <c r="AK27" i="9"/>
  <c r="AK26" i="9"/>
  <c r="AK25" i="9"/>
  <c r="AK24" i="9"/>
  <c r="AK23" i="9"/>
  <c r="AK22" i="9"/>
  <c r="O22" i="9"/>
  <c r="AK21" i="9"/>
  <c r="AK20" i="9"/>
  <c r="AK19" i="9"/>
  <c r="AK18" i="9"/>
  <c r="AK17" i="9"/>
  <c r="AK16" i="9"/>
  <c r="Q16" i="9"/>
  <c r="P16" i="9"/>
  <c r="O16" i="9"/>
  <c r="N16" i="9"/>
  <c r="M16" i="9"/>
  <c r="AK15" i="9"/>
  <c r="AK14" i="9"/>
  <c r="AK12" i="9"/>
  <c r="AK11" i="9"/>
  <c r="AD1" i="9" s="1"/>
  <c r="T7" i="9" s="1"/>
  <c r="AK10" i="9"/>
  <c r="AK9" i="9"/>
  <c r="M9" i="9"/>
  <c r="AK8" i="9"/>
  <c r="AK7" i="9"/>
  <c r="AK6" i="9"/>
  <c r="AK5" i="9"/>
  <c r="AK4" i="9"/>
  <c r="AA4" i="9"/>
  <c r="Z4" i="9"/>
  <c r="Y4" i="9"/>
  <c r="X4" i="9"/>
  <c r="AK3" i="9"/>
  <c r="AA3" i="9"/>
  <c r="Z3" i="9"/>
  <c r="Y3" i="9"/>
  <c r="X3" i="9"/>
  <c r="AA2" i="9"/>
  <c r="Z2" i="9"/>
  <c r="Y2" i="9"/>
  <c r="X2" i="9"/>
  <c r="M9" i="1"/>
  <c r="T4" i="9" l="1"/>
  <c r="T5" i="9"/>
  <c r="T3" i="10"/>
  <c r="T3" i="9"/>
  <c r="O22" i="1"/>
  <c r="Z3" i="1" l="1"/>
  <c r="Z4" i="1"/>
  <c r="Z2" i="1"/>
  <c r="Y3" i="1"/>
  <c r="Y4" i="1"/>
  <c r="Y2" i="1"/>
  <c r="AK8" i="1" l="1"/>
  <c r="AK9" i="1"/>
  <c r="AK10" i="1"/>
  <c r="AK11" i="1"/>
  <c r="AK12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4" i="1"/>
  <c r="AK5" i="1"/>
  <c r="AK6" i="1"/>
  <c r="AK7" i="1"/>
  <c r="AK3" i="1"/>
  <c r="P16" i="1"/>
  <c r="O16" i="1"/>
  <c r="N16" i="1"/>
  <c r="Q16" i="1"/>
  <c r="M16" i="1"/>
  <c r="AA3" i="1"/>
  <c r="AA4" i="1"/>
  <c r="X3" i="1"/>
  <c r="X4" i="1"/>
  <c r="AA2" i="1"/>
  <c r="X2" i="1"/>
  <c r="T5" i="1" l="1"/>
  <c r="T3" i="1"/>
  <c r="T4" i="1"/>
  <c r="AD1" i="1"/>
  <c r="T7" i="1" s="1"/>
</calcChain>
</file>

<file path=xl/comments1.xml><?xml version="1.0" encoding="utf-8"?>
<comments xmlns="http://schemas.openxmlformats.org/spreadsheetml/2006/main">
  <authors>
    <author>Eline Soares</author>
  </authors>
  <commentList>
    <comment ref="T2" authorId="0" shapeId="0">
      <text>
        <r>
          <rPr>
            <b/>
            <sz val="9"/>
            <color indexed="81"/>
            <rFont val="Segoe UI"/>
            <family val="2"/>
          </rPr>
          <t>Eline Soares:</t>
        </r>
        <r>
          <rPr>
            <sz val="9"/>
            <color indexed="81"/>
            <rFont val="Segoe UI"/>
            <family val="2"/>
          </rPr>
          <t xml:space="preserve">
Ao final do jogo, alterar a cor da fonte.
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</rPr>
          <t>Eline Soares:</t>
        </r>
        <r>
          <rPr>
            <sz val="9"/>
            <color indexed="81"/>
            <rFont val="Segoe UI"/>
            <family val="2"/>
          </rPr>
          <t xml:space="preserve">
Zerar "Pilar" a cada rodada.
</t>
        </r>
      </text>
    </comment>
  </commentList>
</comments>
</file>

<file path=xl/comments2.xml><?xml version="1.0" encoding="utf-8"?>
<comments xmlns="http://schemas.openxmlformats.org/spreadsheetml/2006/main">
  <authors>
    <author>Eline Soares</author>
  </authors>
  <commentList>
    <comment ref="T2" authorId="0" shapeId="0">
      <text>
        <r>
          <rPr>
            <b/>
            <sz val="9"/>
            <color indexed="81"/>
            <rFont val="Segoe UI"/>
            <family val="2"/>
          </rPr>
          <t>Eline Soares:</t>
        </r>
        <r>
          <rPr>
            <sz val="9"/>
            <color indexed="81"/>
            <rFont val="Segoe UI"/>
            <family val="2"/>
          </rPr>
          <t xml:space="preserve">
Ao final do jogo, alterar a cor da fonte.
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</rPr>
          <t>Eline Soares:</t>
        </r>
        <r>
          <rPr>
            <sz val="9"/>
            <color indexed="81"/>
            <rFont val="Segoe UI"/>
            <family val="2"/>
          </rPr>
          <t xml:space="preserve">
Zerar "Pilar" a cada rodada.
</t>
        </r>
      </text>
    </comment>
  </commentList>
</comments>
</file>

<file path=xl/comments3.xml><?xml version="1.0" encoding="utf-8"?>
<comments xmlns="http://schemas.openxmlformats.org/spreadsheetml/2006/main">
  <authors>
    <author>Eline Soares</author>
  </authors>
  <commentList>
    <comment ref="T2" authorId="0" shapeId="0">
      <text>
        <r>
          <rPr>
            <b/>
            <sz val="9"/>
            <color indexed="81"/>
            <rFont val="Segoe UI"/>
            <family val="2"/>
          </rPr>
          <t>Eline Soares:</t>
        </r>
        <r>
          <rPr>
            <sz val="9"/>
            <color indexed="81"/>
            <rFont val="Segoe UI"/>
            <family val="2"/>
          </rPr>
          <t xml:space="preserve">
Ao final do jogo, alterar a cor da fonte.
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</rPr>
          <t>Eline Soares:</t>
        </r>
        <r>
          <rPr>
            <sz val="9"/>
            <color indexed="81"/>
            <rFont val="Segoe UI"/>
            <family val="2"/>
          </rPr>
          <t xml:space="preserve">
Zerar "Pilar" a cada rodada.
</t>
        </r>
      </text>
    </comment>
  </commentList>
</comments>
</file>

<file path=xl/sharedStrings.xml><?xml version="1.0" encoding="utf-8"?>
<sst xmlns="http://schemas.openxmlformats.org/spreadsheetml/2006/main" count="368" uniqueCount="105">
  <si>
    <t>Jogador 1</t>
  </si>
  <si>
    <t>Jogador 3</t>
  </si>
  <si>
    <t>Jogador 2</t>
  </si>
  <si>
    <t>Prazo</t>
  </si>
  <si>
    <t>Qualidade</t>
  </si>
  <si>
    <t>Escopo</t>
  </si>
  <si>
    <t>Custo</t>
  </si>
  <si>
    <t>Pagamento das Atividades</t>
  </si>
  <si>
    <t>Bônus</t>
  </si>
  <si>
    <t>Ônus</t>
  </si>
  <si>
    <t xml:space="preserve"> Movimentação</t>
  </si>
  <si>
    <t>Pontuação</t>
  </si>
  <si>
    <t>Último Bloco</t>
  </si>
  <si>
    <t>Carta</t>
  </si>
  <si>
    <t>Descrição</t>
  </si>
  <si>
    <t>Carta de Situação</t>
  </si>
  <si>
    <t>Pilar</t>
  </si>
  <si>
    <t>Piares</t>
  </si>
  <si>
    <t>Pilar:</t>
  </si>
  <si>
    <t xml:space="preserve">Atividade 1: Prazo=1 ou Escopo=1 </t>
  </si>
  <si>
    <t xml:space="preserve">Atividade 2: Escopo=2 ou Qualidade=1 ou Custo=1 </t>
  </si>
  <si>
    <t xml:space="preserve">Atividade 3: Qualidade=2 ou Prazo=2 </t>
  </si>
  <si>
    <t xml:space="preserve">Atividade 4: Escopo=3 ou Custo=2 </t>
  </si>
  <si>
    <t>Atividade 5: Prazo=3 ou Escopo=4</t>
  </si>
  <si>
    <t xml:space="preserve">Atividade 6: Prazo=4 ou Escopo=5 ou Qualidade=3 </t>
  </si>
  <si>
    <t>Atividade 7: Escopo=5 ou Qualidade=4</t>
  </si>
  <si>
    <t xml:space="preserve">Atividade 8: Escopo=4 ou Prazo=6 ou Custo=5 </t>
  </si>
  <si>
    <t>Atividade 9: Qualidade=5 ou Custo=6</t>
  </si>
  <si>
    <t>Atividade 10: Qualidade=5 Prazo=5 ou Custo=6</t>
  </si>
  <si>
    <t xml:space="preserve">Atividade 11: Escopo=3 ou Qualidade=4 </t>
  </si>
  <si>
    <t xml:space="preserve">Atividade 12: Qualidade=6 ou Escopo=5 </t>
  </si>
  <si>
    <t>Atividade 13: Escopo=5 ou Custo=2 ou Qualidade=4</t>
  </si>
  <si>
    <t>Atividade 14: Qualidade=2 ou Prazo=3</t>
  </si>
  <si>
    <t>Atividade 15: Custo=4 ou Qualidade=3</t>
  </si>
  <si>
    <t>Atividade 16: Prazo=2 ou Qualidade=3 ou Custo=2</t>
  </si>
  <si>
    <t>Atividade 17: Prazo=4 ou Custo=2</t>
  </si>
  <si>
    <t>-</t>
  </si>
  <si>
    <t>Há greve dos caminhoneiros  em todo o Brasil, ainda assim o fornecedor de areia informou que não haverá atraso na entrega.</t>
  </si>
  <si>
    <t>Ao executar o projeto de instalações elétricas, encontrou-se perfeita compatibilidade com as informações no projeto arquitetônico. Gerando assim eficiência e rapidez.</t>
  </si>
  <si>
    <t>Não deverá ser feito reanálise no projeto estrutural pois há extrema compatibilização com os novos projetos arquitetônicos.</t>
  </si>
  <si>
    <t>O projeto arquitetônico foi elaborado de maneira inadequada comprometendo a base do procedimento construtivo.</t>
  </si>
  <si>
    <t>Será necessário contratar mais mão de obra para  atuar na construção das paredes.</t>
  </si>
  <si>
    <t>Os blocos de concreto não quebraram com facilidade e utilizaram menos argamassa na etapa de revestimento.</t>
  </si>
  <si>
    <t>Foi feito uma revisão no trabalho e as tubulações elétricas e hidráulicas passadas dentro dos blocos estruturais atingem suas respectivas saídas.</t>
  </si>
  <si>
    <t>As vergas e contravergas foram construídas corretamente facilitando a distribuição das cargas em volta das portas e janelas  o que reduzirá o risco de surgimento de trincas e fissuras nas paredes.</t>
  </si>
  <si>
    <t>Devido a chuva forte a obra terá que ficar parada por 3 dias.</t>
  </si>
  <si>
    <t>O mestre de obras não utilizou a bota de couro ao entrar no canteiro. O que gerou um acidente devendo ficar afastado por 1 semana.</t>
  </si>
  <si>
    <t>A produtividade está sendo efetuada além do esperado. Com isso, o calendário de planejamento está adiantado em duas semanas.</t>
  </si>
  <si>
    <t>Há  erros de mau posicionamento de eletrodutos devido o projeto ter chegado depois da locação dos pontos, não coincidindo com a realidade de execução. Os eletrodutos deverão ser reposicionados.</t>
  </si>
  <si>
    <t>Ocorreram inadequações nos furos realizados nas passagens de laje.</t>
  </si>
  <si>
    <t>Há incoerências de pontos de luz e telefone. O trabalho deverá ser revisado.</t>
  </si>
  <si>
    <t>Observou-se que há incompatibilidade entre as instalações hidrossanitárias e elétricas-telefônicas, ainda que desenvolvidos pelo mesmo fornecedor.</t>
  </si>
  <si>
    <t>Alguns pontos do projeto não coincidem com a realidade de execução. Ocorreram  problemas na locação dos pontos de passagem da laje e de tubulação.</t>
  </si>
  <si>
    <t>A chuva forte desencadeou água parada em alguns pontos do canteiro de obras, por isso deverá ser feito uma vistoria em todo canteiro para prevenção de epidemias como dengue, zika e chikungunya.</t>
  </si>
  <si>
    <t>Foi feita uma correta verificação dos produtos aplicados incluindo fabricante, referências e outros aspectos relevantes para a escolha do material.</t>
  </si>
  <si>
    <t>Será realizado uma visita técnica para avaliação da saúde ocupacional no canteiro. Devido a isto, os técnicos em segurança do trabalho estão realizando palestras ao invés de DDS ( Diálogo diário de segurança) para instruir melhor os trabalhadores.</t>
  </si>
  <si>
    <t>O adiantamento das parcelas do 13º salário, gerou maior motivação e empenho dos funcionários.</t>
  </si>
  <si>
    <t>A boa qualidade da tinta escolhida otimizou o trabalho economizando em 2 demãos de tinta.</t>
  </si>
  <si>
    <t>Fortes chuvas causaram alagamentos em vários trechos da cidade, impedindo que os colaboradores chegassem ao canteiro de obra.</t>
  </si>
  <si>
    <t>O fornecedor de papel de parede disponibilizou novas estampas a um custo menor, devido a essa mudança a entrega irá atrasar em 1 semana.</t>
  </si>
  <si>
    <t>O canteiro bem organizado, melhorou a produtividade e reduziu acidentes.</t>
  </si>
  <si>
    <t>O descarte de resíduos da construção foi realizado respeitando a coleta seletiva.</t>
  </si>
  <si>
    <t>A implantação das canaletas para elaboração do paisagismo terá um atraso devido a um problema com o fornecedor.</t>
  </si>
  <si>
    <t>O projeto de paisagismo deverá ser reavaliado pois não foi autorizado pelo coordenador de obra. O descrito supera a projeção do programado.</t>
  </si>
  <si>
    <t>O mundo está submetido em pandemia. Toda a população está sendo recomendada a ficar em isolamento social. Sendo assim, a obra ficará suspensa por 3 meses.</t>
  </si>
  <si>
    <t>Há um decaimento do índice de acidentes. A obra ultrapassou a meta estipulada de dias sem acidentes do trabalho.</t>
  </si>
  <si>
    <t>O processo de desmontagem da área de vivência do canteiro de obras foi finalizado antes do prazo.</t>
  </si>
  <si>
    <t>Os entulhos e as sobras de materiais estão sendo coletadas periodicamente mantendo o canteiro limpo e organizado.</t>
  </si>
  <si>
    <t>A última  vistoria  interna feita pelo  fiscal residente por meio de visitas periódicas, informou que não há não conformidades no projeto.</t>
  </si>
  <si>
    <t>Na última reunião, concluiu-se que esta ocorrendo falta de comunicação entre as equipes devido a diretrizes mal definidas.</t>
  </si>
  <si>
    <t>A disposição dos estoques de materiais foi realizada de forma adequada respeitando as características de cada material evitando assim o desperdício e perda de matéria prima.</t>
  </si>
  <si>
    <t>A construção de lajes enrijecidas, foi efetuada a partir da alvenaria estrutural possibilitando uma grande racionalização e maior produtividade se comparada com os sistemas convencionais.</t>
  </si>
  <si>
    <t xml:space="preserve">O RH solicitou uma reformulação no cardápio pois os operários estavam reclamando das refeições oferecidas, gerando desmotivação em suas tarefas. </t>
  </si>
  <si>
    <t>A água fornecida pela CEDAE se tornou imprópria para a utilização pois contém geosmina. Por isso, deverá ser comprado água para disponibilizar no canteiro.</t>
  </si>
  <si>
    <t>A proteção contra fogo e anticorrosiva de elementos metálicos, demandou um custo de 7% acima do esperado.</t>
  </si>
  <si>
    <t xml:space="preserve">Na última reunião, entre o diretor geral e a coordenadora de obra, finalizou-se as últimas observações do projeto complementar finalizando antes do prazo esperado e gerando assim uma economia. </t>
  </si>
  <si>
    <t>A arquiteta paisagista conseguiu um grande desconto referente aos custos com elementos de alta qualidade para jardinagem. Gerando uma economia de 5% do previsto.</t>
  </si>
  <si>
    <t>Cartas de decisão - 12 cartas</t>
  </si>
  <si>
    <t>SORTEADOR</t>
  </si>
  <si>
    <t>Limite Superior</t>
  </si>
  <si>
    <t>Nº Sorteado</t>
  </si>
  <si>
    <t>Acerte no Mínimo</t>
  </si>
  <si>
    <t>Limite Inferior</t>
  </si>
  <si>
    <t>O  licenciamento de obra junto a prefeitura atrasou mais do que o esperado e eventuais contratos que já haviam sido celebrados precisarão ser aditivados.</t>
  </si>
  <si>
    <t>Ao iniciar a fundação, constatou que foi realizado um estudo incorreto dos solos. Será necessário atrasar o início da fundação para realizar as devidas correções na análise do solo.</t>
  </si>
  <si>
    <t xml:space="preserve">Há greve dos caminhoneiros  em todo o Brasil, com isso o fornecedor de cimento informou que não poderá entregar o produto solicitado. </t>
  </si>
  <si>
    <t>O serviço de limpeza do solo terminou antes do programado utilizando menos recursos.</t>
  </si>
  <si>
    <t>Peças estruturais com dimensionamento inadequado foram adquiridas devido a interpretação equivocada do projeto. Resultando assim, na alocação de peças com fissuras.</t>
  </si>
  <si>
    <t>Ocorreram alterações no projeto após a execução de determinados serviços. Devido a isso, há retrabalho, perda de material e elevação no custo da obra.</t>
  </si>
  <si>
    <t>Há uma nova tecnologia no mercado para cimentar. Possibilitando assim pavimentar com maior facilidade. Serão custeados 10 equipamentos que viabilizem a utilização dessa nova tecnologia.</t>
  </si>
  <si>
    <t>Inicialmente era programado a construção em alvenaria de bloco cerâmico e o sistema construtivo foi alterado para bloco estrutural, obtendo grande redução dos custos da construção, juntamente com a grande agilidade e racionalidade do sistema.</t>
  </si>
  <si>
    <t>A utilização da argamassa, promoveu a referida ligação tornando mais uniforme os apoios entre os blocos como se era esperado fazendo com que o cronograma fosse respeitado.</t>
  </si>
  <si>
    <t>O canteiro de obras está de acordo com a NR 18: "Segurança e saúde no trabalho na indústria da construção", respeitando as diretrizes de planejamento e organização na implementação de medidas de controle e sistemas preventivos de segurança.</t>
  </si>
  <si>
    <t>O dólar está super valorizado. Com isso, o valor dos novos softwares que foram negociados com um fornecedor americano, ficou com o valor acima do esperado reduzindo a compra do que foi previsto.</t>
  </si>
  <si>
    <t>Devido a todo suporte e acompanhamento realizado pelo Engenheiro Geral da construtora em revisões periódicas da EAP (Estrutura Analítica do Projeto) ao projeto arquitetônico, ocorreu adiantamento na entrega do projeto elétrico.</t>
  </si>
  <si>
    <t xml:space="preserve"> A obra está completando 100 dias sem acidentes ocupacionais. Este é o novo recorde desde a última avaliação.</t>
  </si>
  <si>
    <t>Houve um decaimento da taxa de juro. Tornando-se atrativo a obtenção de empréstimos bancários o que possibilitará na obtenção de novos recursos.</t>
  </si>
  <si>
    <t>A tinta solicitada ao fornecedor será entregue com 2 semanas de atraso.</t>
  </si>
  <si>
    <t>7% dos colaboradores foram diagnosticados com COVID-19 e agora estão de licença médica. Novos colaboradores temporários já estão contratados.</t>
  </si>
  <si>
    <t>Há um novo investidor interessado na construção.  Uma nova leva de contratações será feita e o detalhamento do projeto será revisado visto que equipamentos de alta qualidade poderão ser adquiridos.</t>
  </si>
  <si>
    <t>Devido aos imprevistos, a sondagem do solo deverá ser realizada em mais pontos do que o programado inicialmente.</t>
  </si>
  <si>
    <t>Para antecipar os serviços relacionados a estrutura da construção será necessário efetuar hora extra para concluir a execução  dos pilares.</t>
  </si>
  <si>
    <t>A preparação das superfícies finalizou-se antes do esperado sem necessário a alocação de novos recursos.</t>
  </si>
  <si>
    <t>Total</t>
  </si>
  <si>
    <t>Impacta no gerenciamento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</si>
</sst>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7" fillId="0" borderId="0" xfId="0" applyFont="1" applyAlignment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right"/>
      <protection locked="0" hidden="1"/>
    </xf>
    <xf numFmtId="0" fontId="0" fillId="6" borderId="1" xfId="0" applyFill="1" applyBorder="1" applyAlignment="1" applyProtection="1">
      <alignment horizontal="center"/>
      <protection locked="0" hidden="1"/>
    </xf>
    <xf numFmtId="0" fontId="14" fillId="0" borderId="6" xfId="0" applyFont="1" applyFill="1" applyBorder="1" applyAlignment="1" applyProtection="1">
      <alignment horizontal="center"/>
      <protection locked="0" hidden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0" fontId="12" fillId="6" borderId="1" xfId="0" applyFont="1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 hidden="1"/>
    </xf>
    <xf numFmtId="0" fontId="14" fillId="0" borderId="4" xfId="0" applyFont="1" applyFill="1" applyBorder="1" applyAlignment="1" applyProtection="1">
      <alignment horizontal="center"/>
      <protection locked="0" hidden="1"/>
    </xf>
    <xf numFmtId="0" fontId="14" fillId="0" borderId="21" xfId="0" applyFont="1" applyFill="1" applyBorder="1" applyAlignment="1" applyProtection="1">
      <alignment horizontal="center"/>
      <protection locked="0" hidden="1"/>
    </xf>
    <xf numFmtId="0" fontId="14" fillId="0" borderId="22" xfId="0" applyFont="1" applyFill="1" applyBorder="1" applyAlignment="1" applyProtection="1">
      <alignment horizontal="center"/>
      <protection locked="0" hidden="1"/>
    </xf>
    <xf numFmtId="0" fontId="14" fillId="0" borderId="23" xfId="0" applyFont="1" applyFill="1" applyBorder="1" applyAlignment="1" applyProtection="1">
      <alignment horizontal="center"/>
      <protection locked="0" hidden="1"/>
    </xf>
    <xf numFmtId="0" fontId="6" fillId="7" borderId="0" xfId="0" applyFont="1" applyFill="1" applyProtection="1">
      <protection locked="0"/>
    </xf>
    <xf numFmtId="0" fontId="6" fillId="0" borderId="2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164" fontId="8" fillId="0" borderId="2" xfId="1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0" xfId="0" applyFill="1" applyProtection="1">
      <protection locked="0"/>
    </xf>
    <xf numFmtId="0" fontId="6" fillId="5" borderId="0" xfId="0" applyFont="1" applyFill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6" fillId="9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11" fillId="6" borderId="17" xfId="0" applyFont="1" applyFill="1" applyBorder="1" applyAlignment="1" applyProtection="1">
      <alignment horizontal="center" wrapText="1"/>
      <protection locked="0"/>
    </xf>
    <xf numFmtId="0" fontId="11" fillId="6" borderId="18" xfId="0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6" fillId="0" borderId="0" xfId="0" applyFont="1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6" borderId="17" xfId="0" applyFont="1" applyFill="1" applyBorder="1" applyAlignment="1" applyProtection="1">
      <alignment horizontal="center"/>
      <protection locked="0"/>
    </xf>
    <xf numFmtId="0" fontId="13" fillId="6" borderId="19" xfId="0" applyFont="1" applyFill="1" applyBorder="1" applyAlignment="1" applyProtection="1">
      <alignment horizontal="center"/>
      <protection locked="0"/>
    </xf>
    <xf numFmtId="0" fontId="13" fillId="6" borderId="18" xfId="0" applyFont="1" applyFill="1" applyBorder="1" applyAlignment="1" applyProtection="1">
      <alignment horizontal="center"/>
      <protection locked="0"/>
    </xf>
    <xf numFmtId="0" fontId="6" fillId="6" borderId="0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12" xfId="0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Fill="1" applyBorder="1" applyAlignment="1" applyProtection="1">
      <alignment horizontal="center" vertical="center" wrapText="1"/>
      <protection locked="0" hidden="1"/>
    </xf>
    <xf numFmtId="0" fontId="14" fillId="0" borderId="24" xfId="0" applyFont="1" applyFill="1" applyBorder="1" applyAlignment="1" applyProtection="1">
      <alignment horizontal="center" wrapText="1"/>
      <protection locked="0" hidden="1"/>
    </xf>
    <xf numFmtId="0" fontId="14" fillId="0" borderId="6" xfId="0" applyFont="1" applyFill="1" applyBorder="1" applyAlignment="1" applyProtection="1">
      <alignment horizontal="center" wrapText="1"/>
      <protection locked="0" hidden="1"/>
    </xf>
    <xf numFmtId="0" fontId="14" fillId="0" borderId="24" xfId="0" applyFont="1" applyFill="1" applyBorder="1" applyAlignment="1" applyProtection="1">
      <alignment horizontal="center"/>
      <protection locked="0" hidden="1"/>
    </xf>
    <xf numFmtId="0" fontId="16" fillId="0" borderId="24" xfId="0" applyFont="1" applyFill="1" applyBorder="1" applyAlignment="1" applyProtection="1">
      <alignment horizontal="center"/>
      <protection locked="0" hidden="1"/>
    </xf>
    <xf numFmtId="0" fontId="16" fillId="0" borderId="6" xfId="0" applyFont="1" applyFill="1" applyBorder="1" applyAlignment="1" applyProtection="1">
      <alignment horizontal="center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19" fillId="0" borderId="0" xfId="0" applyFont="1" applyFill="1" applyBorder="1" applyProtection="1">
      <protection locked="0"/>
    </xf>
    <xf numFmtId="0" fontId="18" fillId="0" borderId="0" xfId="0" applyFont="1" applyAlignment="1">
      <alignment horizontal="center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13" fillId="6" borderId="17" xfId="0" applyFont="1" applyFill="1" applyBorder="1" applyAlignment="1" applyProtection="1">
      <alignment horizontal="center"/>
      <protection locked="0"/>
    </xf>
    <xf numFmtId="0" fontId="13" fillId="6" borderId="19" xfId="0" applyFont="1" applyFill="1" applyBorder="1" applyAlignment="1" applyProtection="1">
      <alignment horizontal="center"/>
      <protection locked="0"/>
    </xf>
    <xf numFmtId="0" fontId="13" fillId="6" borderId="18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Vírgula" xfId="1" builtinId="3"/>
  </cellStyles>
  <dxfs count="27"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FFCCFF"/>
      <color rgb="FFFF99FF"/>
      <color rgb="FFE1FFE1"/>
      <color rgb="FF99FF99"/>
      <color rgb="FFFF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4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4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4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485774</xdr:colOff>
      <xdr:row>1</xdr:row>
      <xdr:rowOff>0</xdr:rowOff>
    </xdr:from>
    <xdr:to>
      <xdr:col>15</xdr:col>
      <xdr:colOff>295275</xdr:colOff>
      <xdr:row>17</xdr:row>
      <xdr:rowOff>140474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4" y="0"/>
          <a:ext cx="5905501" cy="3188474"/>
        </a:xfrm>
        <a:prstGeom prst="rect">
          <a:avLst/>
        </a:prstGeom>
      </xdr:spPr>
    </xdr:pic>
    <xdr:clientData/>
  </xdr:twoCellAnchor>
  <xdr:twoCellAnchor>
    <xdr:from>
      <xdr:col>4</xdr:col>
      <xdr:colOff>266700</xdr:colOff>
      <xdr:row>19</xdr:row>
      <xdr:rowOff>123825</xdr:rowOff>
    </xdr:from>
    <xdr:to>
      <xdr:col>16</xdr:col>
      <xdr:colOff>8284</xdr:colOff>
      <xdr:row>25</xdr:row>
      <xdr:rowOff>18430</xdr:rowOff>
    </xdr:to>
    <xdr:sp macro="" textlink="">
      <xdr:nvSpPr>
        <xdr:cNvPr id="4" name="TextBox 4"/>
        <xdr:cNvSpPr txBox="1"/>
      </xdr:nvSpPr>
      <xdr:spPr>
        <a:xfrm>
          <a:off x="2693811" y="3609269"/>
          <a:ext cx="7022917" cy="9952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70000"/>
            </a:lnSpc>
          </a:pPr>
          <a:r>
            <a:rPr lang="pt-BR" sz="12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Por: Eline da Silva Soares</a:t>
          </a:r>
          <a:r>
            <a:rPr lang="pt-BR" sz="12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  </a:t>
          </a:r>
          <a:r>
            <a:rPr lang="pt-BR" sz="12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Larissa Ornelas da Silva</a:t>
          </a:r>
        </a:p>
        <a:p>
          <a:pPr algn="ctr">
            <a:lnSpc>
              <a:spcPct val="170000"/>
            </a:lnSpc>
          </a:pPr>
          <a:r>
            <a:rPr lang="pt-BR" sz="12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Orientador: Ricardo Miyashita</a:t>
          </a:r>
        </a:p>
        <a:p>
          <a:pPr algn="ctr">
            <a:lnSpc>
              <a:spcPct val="170000"/>
            </a:lnSpc>
          </a:pPr>
          <a:r>
            <a:rPr lang="pt-BR" sz="12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Coorientador:</a:t>
          </a:r>
          <a:r>
            <a:rPr lang="pt-BR" sz="12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Diego de Andrade  </a:t>
          </a:r>
        </a:p>
      </xdr:txBody>
    </xdr:sp>
    <xdr:clientData/>
  </xdr:twoCellAnchor>
  <xdr:twoCellAnchor>
    <xdr:from>
      <xdr:col>5</xdr:col>
      <xdr:colOff>78670</xdr:colOff>
      <xdr:row>17</xdr:row>
      <xdr:rowOff>76553</xdr:rowOff>
    </xdr:from>
    <xdr:to>
      <xdr:col>16</xdr:col>
      <xdr:colOff>409222</xdr:colOff>
      <xdr:row>21</xdr:row>
      <xdr:rowOff>76553</xdr:rowOff>
    </xdr:to>
    <xdr:sp macro="" textlink="">
      <xdr:nvSpPr>
        <xdr:cNvPr id="5" name="Subtítulo 3"/>
        <xdr:cNvSpPr>
          <a:spLocks noGrp="1"/>
        </xdr:cNvSpPr>
      </xdr:nvSpPr>
      <xdr:spPr>
        <a:xfrm>
          <a:off x="3112559" y="3195109"/>
          <a:ext cx="7005107" cy="733777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342797" indent="-342797" algn="l" defTabSz="457063" rtl="0" eaLnBrk="1" latinLnBrk="0" hangingPunct="1">
            <a:spcBef>
              <a:spcPts val="1000"/>
            </a:spcBef>
            <a:spcAft>
              <a:spcPts val="0"/>
            </a:spcAft>
            <a:buClr>
              <a:schemeClr val="accent1"/>
            </a:buClr>
            <a:buSzPct val="80000"/>
            <a:buFont typeface="Wingdings 3" charset="2"/>
            <a:buChar char=""/>
            <a:defRPr sz="1799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1pPr>
          <a:lvl2pPr marL="742727" indent="-285664" algn="l" defTabSz="457063" rtl="0" eaLnBrk="1" latinLnBrk="0" hangingPunct="1">
            <a:spcBef>
              <a:spcPts val="1000"/>
            </a:spcBef>
            <a:spcAft>
              <a:spcPts val="0"/>
            </a:spcAft>
            <a:buClr>
              <a:schemeClr val="accent1"/>
            </a:buClr>
            <a:buSzPct val="80000"/>
            <a:buFont typeface="Wingdings 3" charset="2"/>
            <a:buChar char=""/>
            <a:defRPr sz="16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2pPr>
          <a:lvl3pPr marL="1142657" indent="-228531" algn="l" defTabSz="457063" rtl="0" eaLnBrk="1" latinLnBrk="0" hangingPunct="1">
            <a:spcBef>
              <a:spcPts val="1000"/>
            </a:spcBef>
            <a:spcAft>
              <a:spcPts val="0"/>
            </a:spcAft>
            <a:buClr>
              <a:schemeClr val="accent1"/>
            </a:buClr>
            <a:buSzPct val="80000"/>
            <a:buFont typeface="Wingdings 3" charset="2"/>
            <a:buChar char=""/>
            <a:defRPr sz="14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3pPr>
          <a:lvl4pPr marL="1599720" indent="-228531" algn="l" defTabSz="457063" rtl="0" eaLnBrk="1" latinLnBrk="0" hangingPunct="1">
            <a:spcBef>
              <a:spcPts val="1000"/>
            </a:spcBef>
            <a:spcAft>
              <a:spcPts val="0"/>
            </a:spcAft>
            <a:buClr>
              <a:schemeClr val="accent1"/>
            </a:buClr>
            <a:buSzPct val="80000"/>
            <a:buFont typeface="Wingdings 3" charset="2"/>
            <a:buChar char=""/>
            <a:defRPr sz="12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4pPr>
          <a:lvl5pPr marL="2056783" indent="-228531" algn="l" defTabSz="457063" rtl="0" eaLnBrk="1" latinLnBrk="0" hangingPunct="1">
            <a:spcBef>
              <a:spcPts val="1000"/>
            </a:spcBef>
            <a:spcAft>
              <a:spcPts val="0"/>
            </a:spcAft>
            <a:buClr>
              <a:schemeClr val="accent1"/>
            </a:buClr>
            <a:buSzPct val="80000"/>
            <a:buFont typeface="Wingdings 3" charset="2"/>
            <a:buChar char=""/>
            <a:defRPr sz="12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5pPr>
          <a:lvl6pPr marL="2513846" indent="-228531" algn="l" defTabSz="457063" rtl="0" eaLnBrk="1" latinLnBrk="0" hangingPunct="1">
            <a:spcBef>
              <a:spcPts val="1000"/>
            </a:spcBef>
            <a:spcAft>
              <a:spcPts val="0"/>
            </a:spcAft>
            <a:buClr>
              <a:schemeClr val="accent1"/>
            </a:buClr>
            <a:buSzPct val="80000"/>
            <a:buFont typeface="Wingdings 3" charset="2"/>
            <a:buChar char=""/>
            <a:defRPr sz="12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6pPr>
          <a:lvl7pPr marL="2970908" indent="-228531" algn="l" defTabSz="457063" rtl="0" eaLnBrk="1" latinLnBrk="0" hangingPunct="1">
            <a:spcBef>
              <a:spcPts val="1000"/>
            </a:spcBef>
            <a:spcAft>
              <a:spcPts val="0"/>
            </a:spcAft>
            <a:buClr>
              <a:schemeClr val="accent1"/>
            </a:buClr>
            <a:buSzPct val="80000"/>
            <a:buFont typeface="Wingdings 3" charset="2"/>
            <a:buChar char=""/>
            <a:defRPr sz="12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7pPr>
          <a:lvl8pPr marL="3427971" indent="-228531" algn="l" defTabSz="457063" rtl="0" eaLnBrk="1" latinLnBrk="0" hangingPunct="1">
            <a:spcBef>
              <a:spcPts val="1000"/>
            </a:spcBef>
            <a:spcAft>
              <a:spcPts val="0"/>
            </a:spcAft>
            <a:buClr>
              <a:schemeClr val="accent1"/>
            </a:buClr>
            <a:buSzPct val="80000"/>
            <a:buFont typeface="Wingdings 3" charset="2"/>
            <a:buChar char=""/>
            <a:defRPr sz="12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8pPr>
          <a:lvl9pPr marL="3885034" indent="-228531" algn="l" defTabSz="457063" rtl="0" eaLnBrk="1" latinLnBrk="0" hangingPunct="1">
            <a:spcBef>
              <a:spcPts val="1000"/>
            </a:spcBef>
            <a:spcAft>
              <a:spcPts val="0"/>
            </a:spcAft>
            <a:buClr>
              <a:schemeClr val="accent1"/>
            </a:buClr>
            <a:buSzPct val="80000"/>
            <a:buFont typeface="Wingdings 3" charset="2"/>
            <a:buChar char=""/>
            <a:defRPr sz="12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buNone/>
          </a:pPr>
          <a:r>
            <a:rPr lang="pt-BR" sz="1400">
              <a:latin typeface="Arial" panose="020B0604020202020204" pitchFamily="34" charset="0"/>
              <a:cs typeface="Arial" panose="020B0604020202020204" pitchFamily="34" charset="0"/>
            </a:rPr>
            <a:t>Elaboração de jogo de gerenciamento de projetos usando Design Science Research </a:t>
          </a:r>
        </a:p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85725</xdr:rowOff>
    </xdr:from>
    <xdr:to>
      <xdr:col>9</xdr:col>
      <xdr:colOff>151701</xdr:colOff>
      <xdr:row>12</xdr:row>
      <xdr:rowOff>190249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76225"/>
          <a:ext cx="5590476" cy="2009524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1</xdr:row>
      <xdr:rowOff>171450</xdr:rowOff>
    </xdr:from>
    <xdr:to>
      <xdr:col>19</xdr:col>
      <xdr:colOff>94558</xdr:colOff>
      <xdr:row>11</xdr:row>
      <xdr:rowOff>180736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3625" y="171450"/>
          <a:ext cx="5533333" cy="19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13</xdr:row>
      <xdr:rowOff>177800</xdr:rowOff>
    </xdr:from>
    <xdr:to>
      <xdr:col>9</xdr:col>
      <xdr:colOff>139000</xdr:colOff>
      <xdr:row>24</xdr:row>
      <xdr:rowOff>126745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00" y="2616200"/>
          <a:ext cx="5600000" cy="197459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13</xdr:row>
      <xdr:rowOff>47625</xdr:rowOff>
    </xdr:from>
    <xdr:to>
      <xdr:col>19</xdr:col>
      <xdr:colOff>199317</xdr:colOff>
      <xdr:row>21</xdr:row>
      <xdr:rowOff>190292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15050" y="2562225"/>
          <a:ext cx="5666667" cy="16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9</xdr:col>
      <xdr:colOff>161219</xdr:colOff>
      <xdr:row>34</xdr:row>
      <xdr:rowOff>95048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4762500"/>
          <a:ext cx="5647619" cy="1619048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23</xdr:row>
      <xdr:rowOff>171450</xdr:rowOff>
    </xdr:from>
    <xdr:to>
      <xdr:col>19</xdr:col>
      <xdr:colOff>142173</xdr:colOff>
      <xdr:row>35</xdr:row>
      <xdr:rowOff>9260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05525" y="4591050"/>
          <a:ext cx="5619048" cy="2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36</xdr:row>
      <xdr:rowOff>85725</xdr:rowOff>
    </xdr:from>
    <xdr:to>
      <xdr:col>9</xdr:col>
      <xdr:colOff>170754</xdr:colOff>
      <xdr:row>46</xdr:row>
      <xdr:rowOff>180725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5725" y="6981825"/>
          <a:ext cx="5571429" cy="200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36</xdr:row>
      <xdr:rowOff>133350</xdr:rowOff>
    </xdr:from>
    <xdr:to>
      <xdr:col>19</xdr:col>
      <xdr:colOff>94554</xdr:colOff>
      <xdr:row>46</xdr:row>
      <xdr:rowOff>85493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05525" y="7029450"/>
          <a:ext cx="5571429" cy="18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49</xdr:row>
      <xdr:rowOff>19050</xdr:rowOff>
    </xdr:from>
    <xdr:to>
      <xdr:col>9</xdr:col>
      <xdr:colOff>123127</xdr:colOff>
      <xdr:row>59</xdr:row>
      <xdr:rowOff>142621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575" y="9391650"/>
          <a:ext cx="5580952" cy="2028571"/>
        </a:xfrm>
        <a:prstGeom prst="rect">
          <a:avLst/>
        </a:prstGeom>
      </xdr:spPr>
    </xdr:pic>
    <xdr:clientData/>
  </xdr:twoCellAnchor>
  <xdr:twoCellAnchor editAs="oneCell">
    <xdr:from>
      <xdr:col>9</xdr:col>
      <xdr:colOff>514350</xdr:colOff>
      <xdr:row>48</xdr:row>
      <xdr:rowOff>57150</xdr:rowOff>
    </xdr:from>
    <xdr:to>
      <xdr:col>19</xdr:col>
      <xdr:colOff>8826</xdr:colOff>
      <xdr:row>57</xdr:row>
      <xdr:rowOff>161698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00750" y="9239250"/>
          <a:ext cx="5590476" cy="1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76200</xdr:rowOff>
    </xdr:from>
    <xdr:to>
      <xdr:col>9</xdr:col>
      <xdr:colOff>532648</xdr:colOff>
      <xdr:row>71</xdr:row>
      <xdr:rowOff>171200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1734800"/>
          <a:ext cx="6019048" cy="200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59</xdr:row>
      <xdr:rowOff>152400</xdr:rowOff>
    </xdr:from>
    <xdr:to>
      <xdr:col>19</xdr:col>
      <xdr:colOff>180277</xdr:colOff>
      <xdr:row>70</xdr:row>
      <xdr:rowOff>75948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181725" y="11430000"/>
          <a:ext cx="5580952" cy="20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120650</xdr:colOff>
      <xdr:row>11</xdr:row>
      <xdr:rowOff>202253</xdr:rowOff>
    </xdr:to>
    <xdr:pic>
      <xdr:nvPicPr>
        <xdr:cNvPr id="154" name="Imagem 1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616699" cy="2418403"/>
        </a:xfrm>
        <a:prstGeom prst="rect">
          <a:avLst/>
        </a:prstGeom>
      </xdr:spPr>
    </xdr:pic>
    <xdr:clientData/>
  </xdr:twoCellAnchor>
  <xdr:twoCellAnchor editAs="oneCell">
    <xdr:from>
      <xdr:col>2</xdr:col>
      <xdr:colOff>151880</xdr:colOff>
      <xdr:row>14</xdr:row>
      <xdr:rowOff>101600</xdr:rowOff>
    </xdr:from>
    <xdr:to>
      <xdr:col>2</xdr:col>
      <xdr:colOff>292100</xdr:colOff>
      <xdr:row>15</xdr:row>
      <xdr:rowOff>39127</xdr:rowOff>
    </xdr:to>
    <xdr:pic>
      <xdr:nvPicPr>
        <xdr:cNvPr id="157" name="Imagem 15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080" y="274320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145023</xdr:rowOff>
    </xdr:from>
    <xdr:to>
      <xdr:col>2</xdr:col>
      <xdr:colOff>292620</xdr:colOff>
      <xdr:row>14</xdr:row>
      <xdr:rowOff>34925</xdr:rowOff>
    </xdr:to>
    <xdr:pic>
      <xdr:nvPicPr>
        <xdr:cNvPr id="159" name="Imagem 15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600" y="2596123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2</xdr:col>
      <xdr:colOff>599555</xdr:colOff>
      <xdr:row>13</xdr:row>
      <xdr:rowOff>133350</xdr:rowOff>
    </xdr:from>
    <xdr:to>
      <xdr:col>3</xdr:col>
      <xdr:colOff>130175</xdr:colOff>
      <xdr:row>14</xdr:row>
      <xdr:rowOff>23252</xdr:rowOff>
    </xdr:to>
    <xdr:pic>
      <xdr:nvPicPr>
        <xdr:cNvPr id="161" name="Imagem 16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18755" y="268605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18530</xdr:colOff>
      <xdr:row>14</xdr:row>
      <xdr:rowOff>106923</xdr:rowOff>
    </xdr:from>
    <xdr:to>
      <xdr:col>3</xdr:col>
      <xdr:colOff>158750</xdr:colOff>
      <xdr:row>15</xdr:row>
      <xdr:rowOff>44450</xdr:rowOff>
    </xdr:to>
    <xdr:pic>
      <xdr:nvPicPr>
        <xdr:cNvPr id="163" name="Imagem 16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47330" y="2748523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5</xdr:col>
      <xdr:colOff>113780</xdr:colOff>
      <xdr:row>14</xdr:row>
      <xdr:rowOff>50800</xdr:rowOff>
    </xdr:from>
    <xdr:to>
      <xdr:col>5</xdr:col>
      <xdr:colOff>254000</xdr:colOff>
      <xdr:row>14</xdr:row>
      <xdr:rowOff>178827</xdr:rowOff>
    </xdr:to>
    <xdr:pic>
      <xdr:nvPicPr>
        <xdr:cNvPr id="164" name="Imagem 16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61780" y="2692400"/>
          <a:ext cx="140220" cy="128027"/>
        </a:xfrm>
        <a:prstGeom prst="rect">
          <a:avLst/>
        </a:prstGeom>
      </xdr:spPr>
    </xdr:pic>
    <xdr:clientData/>
  </xdr:twoCellAnchor>
  <xdr:twoCellAnchor>
    <xdr:from>
      <xdr:col>5</xdr:col>
      <xdr:colOff>133300</xdr:colOff>
      <xdr:row>15</xdr:row>
      <xdr:rowOff>12700</xdr:rowOff>
    </xdr:from>
    <xdr:to>
      <xdr:col>5</xdr:col>
      <xdr:colOff>241300</xdr:colOff>
      <xdr:row>15</xdr:row>
      <xdr:rowOff>120700</xdr:rowOff>
    </xdr:to>
    <xdr:sp macro="" textlink="">
      <xdr:nvSpPr>
        <xdr:cNvPr id="165" name="Hexágono 164"/>
        <xdr:cNvSpPr/>
      </xdr:nvSpPr>
      <xdr:spPr>
        <a:xfrm>
          <a:off x="3181300" y="2844800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2</xdr:col>
      <xdr:colOff>266180</xdr:colOff>
      <xdr:row>14</xdr:row>
      <xdr:rowOff>47625</xdr:rowOff>
    </xdr:from>
    <xdr:to>
      <xdr:col>2</xdr:col>
      <xdr:colOff>406400</xdr:colOff>
      <xdr:row>14</xdr:row>
      <xdr:rowOff>185177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5380" y="280035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47105</xdr:colOff>
      <xdr:row>13</xdr:row>
      <xdr:rowOff>184150</xdr:rowOff>
    </xdr:from>
    <xdr:to>
      <xdr:col>1</xdr:col>
      <xdr:colOff>187325</xdr:colOff>
      <xdr:row>14</xdr:row>
      <xdr:rowOff>74052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705" y="273685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342380</xdr:colOff>
      <xdr:row>14</xdr:row>
      <xdr:rowOff>19050</xdr:rowOff>
    </xdr:from>
    <xdr:to>
      <xdr:col>1</xdr:col>
      <xdr:colOff>482600</xdr:colOff>
      <xdr:row>14</xdr:row>
      <xdr:rowOff>147077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980" y="266065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1</xdr:col>
      <xdr:colOff>342380</xdr:colOff>
      <xdr:row>14</xdr:row>
      <xdr:rowOff>165100</xdr:rowOff>
    </xdr:from>
    <xdr:to>
      <xdr:col>1</xdr:col>
      <xdr:colOff>482600</xdr:colOff>
      <xdr:row>15</xdr:row>
      <xdr:rowOff>102627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980" y="280670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14</xdr:row>
      <xdr:rowOff>75173</xdr:rowOff>
    </xdr:from>
    <xdr:to>
      <xdr:col>1</xdr:col>
      <xdr:colOff>349770</xdr:colOff>
      <xdr:row>15</xdr:row>
      <xdr:rowOff>12700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" y="2827898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482080</xdr:colOff>
      <xdr:row>13</xdr:row>
      <xdr:rowOff>127000</xdr:rowOff>
    </xdr:from>
    <xdr:to>
      <xdr:col>2</xdr:col>
      <xdr:colOff>12700</xdr:colOff>
      <xdr:row>14</xdr:row>
      <xdr:rowOff>16902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1680" y="257810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1</xdr:col>
      <xdr:colOff>482080</xdr:colOff>
      <xdr:row>14</xdr:row>
      <xdr:rowOff>82550</xdr:rowOff>
    </xdr:from>
    <xdr:to>
      <xdr:col>2</xdr:col>
      <xdr:colOff>12700</xdr:colOff>
      <xdr:row>15</xdr:row>
      <xdr:rowOff>20077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1680" y="272415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1</xdr:col>
      <xdr:colOff>69330</xdr:colOff>
      <xdr:row>14</xdr:row>
      <xdr:rowOff>158750</xdr:rowOff>
    </xdr:from>
    <xdr:to>
      <xdr:col>1</xdr:col>
      <xdr:colOff>209550</xdr:colOff>
      <xdr:row>15</xdr:row>
      <xdr:rowOff>96277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930" y="2911475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13</xdr:row>
      <xdr:rowOff>62473</xdr:rowOff>
    </xdr:from>
    <xdr:to>
      <xdr:col>1</xdr:col>
      <xdr:colOff>483120</xdr:colOff>
      <xdr:row>13</xdr:row>
      <xdr:rowOff>200025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0" y="2513573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1</xdr:col>
      <xdr:colOff>209030</xdr:colOff>
      <xdr:row>13</xdr:row>
      <xdr:rowOff>120650</xdr:rowOff>
    </xdr:from>
    <xdr:to>
      <xdr:col>1</xdr:col>
      <xdr:colOff>349250</xdr:colOff>
      <xdr:row>14</xdr:row>
      <xdr:rowOff>10552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630" y="257175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2</xdr:col>
      <xdr:colOff>18530</xdr:colOff>
      <xdr:row>14</xdr:row>
      <xdr:rowOff>25400</xdr:rowOff>
    </xdr:from>
    <xdr:to>
      <xdr:col>2</xdr:col>
      <xdr:colOff>158750</xdr:colOff>
      <xdr:row>14</xdr:row>
      <xdr:rowOff>153427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7730" y="266700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2</xdr:col>
      <xdr:colOff>18530</xdr:colOff>
      <xdr:row>14</xdr:row>
      <xdr:rowOff>171450</xdr:rowOff>
    </xdr:from>
    <xdr:to>
      <xdr:col>2</xdr:col>
      <xdr:colOff>158750</xdr:colOff>
      <xdr:row>15</xdr:row>
      <xdr:rowOff>108977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7730" y="281305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13</xdr:row>
      <xdr:rowOff>68823</xdr:rowOff>
    </xdr:from>
    <xdr:to>
      <xdr:col>2</xdr:col>
      <xdr:colOff>159270</xdr:colOff>
      <xdr:row>13</xdr:row>
      <xdr:rowOff>206375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2519923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291580</xdr:colOff>
      <xdr:row>13</xdr:row>
      <xdr:rowOff>157723</xdr:rowOff>
    </xdr:from>
    <xdr:to>
      <xdr:col>3</xdr:col>
      <xdr:colOff>431800</xdr:colOff>
      <xdr:row>14</xdr:row>
      <xdr:rowOff>47625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0380" y="2608823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291580</xdr:colOff>
      <xdr:row>14</xdr:row>
      <xdr:rowOff>112246</xdr:rowOff>
    </xdr:from>
    <xdr:to>
      <xdr:col>3</xdr:col>
      <xdr:colOff>431800</xdr:colOff>
      <xdr:row>15</xdr:row>
      <xdr:rowOff>49773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0380" y="275384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532880</xdr:colOff>
      <xdr:row>13</xdr:row>
      <xdr:rowOff>157723</xdr:rowOff>
    </xdr:from>
    <xdr:to>
      <xdr:col>4</xdr:col>
      <xdr:colOff>63500</xdr:colOff>
      <xdr:row>14</xdr:row>
      <xdr:rowOff>47625</xdr:rowOff>
    </xdr:to>
    <xdr:pic>
      <xdr:nvPicPr>
        <xdr:cNvPr id="35" name="Imagem 3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61680" y="2608823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532880</xdr:colOff>
      <xdr:row>14</xdr:row>
      <xdr:rowOff>112246</xdr:rowOff>
    </xdr:from>
    <xdr:to>
      <xdr:col>4</xdr:col>
      <xdr:colOff>63500</xdr:colOff>
      <xdr:row>15</xdr:row>
      <xdr:rowOff>49773</xdr:rowOff>
    </xdr:to>
    <xdr:pic>
      <xdr:nvPicPr>
        <xdr:cNvPr id="36" name="Imagem 3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61680" y="275384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4</xdr:col>
      <xdr:colOff>170930</xdr:colOff>
      <xdr:row>13</xdr:row>
      <xdr:rowOff>164073</xdr:rowOff>
    </xdr:from>
    <xdr:to>
      <xdr:col>4</xdr:col>
      <xdr:colOff>311150</xdr:colOff>
      <xdr:row>14</xdr:row>
      <xdr:rowOff>53975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09330" y="2615173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4</xdr:col>
      <xdr:colOff>170930</xdr:colOff>
      <xdr:row>14</xdr:row>
      <xdr:rowOff>118596</xdr:rowOff>
    </xdr:from>
    <xdr:to>
      <xdr:col>4</xdr:col>
      <xdr:colOff>311150</xdr:colOff>
      <xdr:row>15</xdr:row>
      <xdr:rowOff>56123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09330" y="276019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145530</xdr:colOff>
      <xdr:row>13</xdr:row>
      <xdr:rowOff>62473</xdr:rowOff>
    </xdr:from>
    <xdr:to>
      <xdr:col>3</xdr:col>
      <xdr:colOff>285750</xdr:colOff>
      <xdr:row>13</xdr:row>
      <xdr:rowOff>200025</xdr:rowOff>
    </xdr:to>
    <xdr:pic>
      <xdr:nvPicPr>
        <xdr:cNvPr id="39" name="Imagem 3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74330" y="2513573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145530</xdr:colOff>
      <xdr:row>14</xdr:row>
      <xdr:rowOff>16996</xdr:rowOff>
    </xdr:from>
    <xdr:to>
      <xdr:col>3</xdr:col>
      <xdr:colOff>285750</xdr:colOff>
      <xdr:row>14</xdr:row>
      <xdr:rowOff>145023</xdr:rowOff>
    </xdr:to>
    <xdr:pic>
      <xdr:nvPicPr>
        <xdr:cNvPr id="40" name="Imagem 3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74330" y="265859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145530</xdr:colOff>
      <xdr:row>14</xdr:row>
      <xdr:rowOff>169396</xdr:rowOff>
    </xdr:from>
    <xdr:to>
      <xdr:col>3</xdr:col>
      <xdr:colOff>285750</xdr:colOff>
      <xdr:row>15</xdr:row>
      <xdr:rowOff>106923</xdr:rowOff>
    </xdr:to>
    <xdr:pic>
      <xdr:nvPicPr>
        <xdr:cNvPr id="41" name="Imagem 4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74330" y="281099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412230</xdr:colOff>
      <xdr:row>13</xdr:row>
      <xdr:rowOff>81523</xdr:rowOff>
    </xdr:from>
    <xdr:to>
      <xdr:col>3</xdr:col>
      <xdr:colOff>552450</xdr:colOff>
      <xdr:row>13</xdr:row>
      <xdr:rowOff>219075</xdr:rowOff>
    </xdr:to>
    <xdr:pic>
      <xdr:nvPicPr>
        <xdr:cNvPr id="42" name="Imagem 4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1030" y="2532623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412230</xdr:colOff>
      <xdr:row>14</xdr:row>
      <xdr:rowOff>36046</xdr:rowOff>
    </xdr:from>
    <xdr:to>
      <xdr:col>3</xdr:col>
      <xdr:colOff>552450</xdr:colOff>
      <xdr:row>14</xdr:row>
      <xdr:rowOff>164073</xdr:rowOff>
    </xdr:to>
    <xdr:pic>
      <xdr:nvPicPr>
        <xdr:cNvPr id="43" name="Imagem 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1030" y="267764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412230</xdr:colOff>
      <xdr:row>14</xdr:row>
      <xdr:rowOff>188446</xdr:rowOff>
    </xdr:from>
    <xdr:to>
      <xdr:col>3</xdr:col>
      <xdr:colOff>552450</xdr:colOff>
      <xdr:row>15</xdr:row>
      <xdr:rowOff>125973</xdr:rowOff>
    </xdr:to>
    <xdr:pic>
      <xdr:nvPicPr>
        <xdr:cNvPr id="44" name="Imagem 4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1030" y="283004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4</xdr:col>
      <xdr:colOff>50280</xdr:colOff>
      <xdr:row>13</xdr:row>
      <xdr:rowOff>81523</xdr:rowOff>
    </xdr:from>
    <xdr:to>
      <xdr:col>4</xdr:col>
      <xdr:colOff>190500</xdr:colOff>
      <xdr:row>13</xdr:row>
      <xdr:rowOff>219075</xdr:rowOff>
    </xdr:to>
    <xdr:pic>
      <xdr:nvPicPr>
        <xdr:cNvPr id="45" name="Imagem 4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88680" y="2532623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4</xdr:col>
      <xdr:colOff>50280</xdr:colOff>
      <xdr:row>14</xdr:row>
      <xdr:rowOff>36046</xdr:rowOff>
    </xdr:from>
    <xdr:to>
      <xdr:col>4</xdr:col>
      <xdr:colOff>190500</xdr:colOff>
      <xdr:row>14</xdr:row>
      <xdr:rowOff>164073</xdr:rowOff>
    </xdr:to>
    <xdr:pic>
      <xdr:nvPicPr>
        <xdr:cNvPr id="46" name="Imagem 4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88680" y="267764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4</xdr:col>
      <xdr:colOff>50280</xdr:colOff>
      <xdr:row>14</xdr:row>
      <xdr:rowOff>188446</xdr:rowOff>
    </xdr:from>
    <xdr:to>
      <xdr:col>4</xdr:col>
      <xdr:colOff>190500</xdr:colOff>
      <xdr:row>15</xdr:row>
      <xdr:rowOff>125973</xdr:rowOff>
    </xdr:to>
    <xdr:pic>
      <xdr:nvPicPr>
        <xdr:cNvPr id="47" name="Imagem 4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88680" y="283004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5</xdr:col>
      <xdr:colOff>113780</xdr:colOff>
      <xdr:row>13</xdr:row>
      <xdr:rowOff>95250</xdr:rowOff>
    </xdr:from>
    <xdr:to>
      <xdr:col>5</xdr:col>
      <xdr:colOff>254000</xdr:colOff>
      <xdr:row>13</xdr:row>
      <xdr:rowOff>232802</xdr:rowOff>
    </xdr:to>
    <xdr:pic>
      <xdr:nvPicPr>
        <xdr:cNvPr id="48" name="Imagem 4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61780" y="254635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5</xdr:col>
      <xdr:colOff>367780</xdr:colOff>
      <xdr:row>14</xdr:row>
      <xdr:rowOff>50800</xdr:rowOff>
    </xdr:from>
    <xdr:to>
      <xdr:col>5</xdr:col>
      <xdr:colOff>508000</xdr:colOff>
      <xdr:row>14</xdr:row>
      <xdr:rowOff>178827</xdr:rowOff>
    </xdr:to>
    <xdr:pic>
      <xdr:nvPicPr>
        <xdr:cNvPr id="49" name="Imagem 4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15780" y="2692400"/>
          <a:ext cx="140220" cy="128027"/>
        </a:xfrm>
        <a:prstGeom prst="rect">
          <a:avLst/>
        </a:prstGeom>
      </xdr:spPr>
    </xdr:pic>
    <xdr:clientData/>
  </xdr:twoCellAnchor>
  <xdr:twoCellAnchor>
    <xdr:from>
      <xdr:col>5</xdr:col>
      <xdr:colOff>387300</xdr:colOff>
      <xdr:row>15</xdr:row>
      <xdr:rowOff>12700</xdr:rowOff>
    </xdr:from>
    <xdr:to>
      <xdr:col>5</xdr:col>
      <xdr:colOff>495300</xdr:colOff>
      <xdr:row>15</xdr:row>
      <xdr:rowOff>120700</xdr:rowOff>
    </xdr:to>
    <xdr:sp macro="" textlink="">
      <xdr:nvSpPr>
        <xdr:cNvPr id="50" name="Hexágono 49"/>
        <xdr:cNvSpPr/>
      </xdr:nvSpPr>
      <xdr:spPr>
        <a:xfrm>
          <a:off x="3435300" y="2844800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5</xdr:col>
      <xdr:colOff>367780</xdr:colOff>
      <xdr:row>13</xdr:row>
      <xdr:rowOff>95250</xdr:rowOff>
    </xdr:from>
    <xdr:to>
      <xdr:col>5</xdr:col>
      <xdr:colOff>508000</xdr:colOff>
      <xdr:row>13</xdr:row>
      <xdr:rowOff>232802</xdr:rowOff>
    </xdr:to>
    <xdr:pic>
      <xdr:nvPicPr>
        <xdr:cNvPr id="51" name="Imagem 5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15780" y="254635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6</xdr:col>
      <xdr:colOff>5830</xdr:colOff>
      <xdr:row>14</xdr:row>
      <xdr:rowOff>38100</xdr:rowOff>
    </xdr:from>
    <xdr:to>
      <xdr:col>6</xdr:col>
      <xdr:colOff>146050</xdr:colOff>
      <xdr:row>14</xdr:row>
      <xdr:rowOff>166127</xdr:rowOff>
    </xdr:to>
    <xdr:pic>
      <xdr:nvPicPr>
        <xdr:cNvPr id="52" name="Imagem 5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63430" y="2679700"/>
          <a:ext cx="140220" cy="128027"/>
        </a:xfrm>
        <a:prstGeom prst="rect">
          <a:avLst/>
        </a:prstGeom>
      </xdr:spPr>
    </xdr:pic>
    <xdr:clientData/>
  </xdr:twoCellAnchor>
  <xdr:twoCellAnchor>
    <xdr:from>
      <xdr:col>6</xdr:col>
      <xdr:colOff>25350</xdr:colOff>
      <xdr:row>15</xdr:row>
      <xdr:rowOff>0</xdr:rowOff>
    </xdr:from>
    <xdr:to>
      <xdr:col>6</xdr:col>
      <xdr:colOff>133350</xdr:colOff>
      <xdr:row>15</xdr:row>
      <xdr:rowOff>108000</xdr:rowOff>
    </xdr:to>
    <xdr:sp macro="" textlink="">
      <xdr:nvSpPr>
        <xdr:cNvPr id="53" name="Hexágono 52"/>
        <xdr:cNvSpPr/>
      </xdr:nvSpPr>
      <xdr:spPr>
        <a:xfrm>
          <a:off x="3682950" y="2832100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6</xdr:col>
      <xdr:colOff>5830</xdr:colOff>
      <xdr:row>13</xdr:row>
      <xdr:rowOff>82550</xdr:rowOff>
    </xdr:from>
    <xdr:to>
      <xdr:col>6</xdr:col>
      <xdr:colOff>146050</xdr:colOff>
      <xdr:row>13</xdr:row>
      <xdr:rowOff>220102</xdr:rowOff>
    </xdr:to>
    <xdr:pic>
      <xdr:nvPicPr>
        <xdr:cNvPr id="54" name="Imagem 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63430" y="253365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5</xdr:col>
      <xdr:colOff>234430</xdr:colOff>
      <xdr:row>13</xdr:row>
      <xdr:rowOff>165100</xdr:rowOff>
    </xdr:from>
    <xdr:to>
      <xdr:col>5</xdr:col>
      <xdr:colOff>374650</xdr:colOff>
      <xdr:row>14</xdr:row>
      <xdr:rowOff>55002</xdr:rowOff>
    </xdr:to>
    <xdr:pic>
      <xdr:nvPicPr>
        <xdr:cNvPr id="55" name="Imagem 5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82430" y="2616200"/>
          <a:ext cx="140220" cy="128027"/>
        </a:xfrm>
        <a:prstGeom prst="rect">
          <a:avLst/>
        </a:prstGeom>
      </xdr:spPr>
    </xdr:pic>
    <xdr:clientData/>
  </xdr:twoCellAnchor>
  <xdr:twoCellAnchor>
    <xdr:from>
      <xdr:col>5</xdr:col>
      <xdr:colOff>253950</xdr:colOff>
      <xdr:row>14</xdr:row>
      <xdr:rowOff>127000</xdr:rowOff>
    </xdr:from>
    <xdr:to>
      <xdr:col>5</xdr:col>
      <xdr:colOff>361950</xdr:colOff>
      <xdr:row>15</xdr:row>
      <xdr:rowOff>44500</xdr:rowOff>
    </xdr:to>
    <xdr:sp macro="" textlink="">
      <xdr:nvSpPr>
        <xdr:cNvPr id="56" name="Hexágono 55"/>
        <xdr:cNvSpPr/>
      </xdr:nvSpPr>
      <xdr:spPr>
        <a:xfrm>
          <a:off x="3301950" y="2768600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5</xdr:col>
      <xdr:colOff>488430</xdr:colOff>
      <xdr:row>13</xdr:row>
      <xdr:rowOff>165100</xdr:rowOff>
    </xdr:from>
    <xdr:to>
      <xdr:col>6</xdr:col>
      <xdr:colOff>19050</xdr:colOff>
      <xdr:row>14</xdr:row>
      <xdr:rowOff>55002</xdr:rowOff>
    </xdr:to>
    <xdr:pic>
      <xdr:nvPicPr>
        <xdr:cNvPr id="57" name="Imagem 5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36430" y="2616200"/>
          <a:ext cx="140220" cy="128027"/>
        </a:xfrm>
        <a:prstGeom prst="rect">
          <a:avLst/>
        </a:prstGeom>
      </xdr:spPr>
    </xdr:pic>
    <xdr:clientData/>
  </xdr:twoCellAnchor>
  <xdr:twoCellAnchor>
    <xdr:from>
      <xdr:col>5</xdr:col>
      <xdr:colOff>507950</xdr:colOff>
      <xdr:row>14</xdr:row>
      <xdr:rowOff>127000</xdr:rowOff>
    </xdr:from>
    <xdr:to>
      <xdr:col>6</xdr:col>
      <xdr:colOff>6350</xdr:colOff>
      <xdr:row>15</xdr:row>
      <xdr:rowOff>44500</xdr:rowOff>
    </xdr:to>
    <xdr:sp macro="" textlink="">
      <xdr:nvSpPr>
        <xdr:cNvPr id="58" name="Hexágono 57"/>
        <xdr:cNvSpPr/>
      </xdr:nvSpPr>
      <xdr:spPr>
        <a:xfrm>
          <a:off x="3555950" y="2768600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6</xdr:col>
      <xdr:colOff>132830</xdr:colOff>
      <xdr:row>13</xdr:row>
      <xdr:rowOff>158750</xdr:rowOff>
    </xdr:from>
    <xdr:to>
      <xdr:col>6</xdr:col>
      <xdr:colOff>273050</xdr:colOff>
      <xdr:row>14</xdr:row>
      <xdr:rowOff>48652</xdr:rowOff>
    </xdr:to>
    <xdr:pic>
      <xdr:nvPicPr>
        <xdr:cNvPr id="59" name="Imagem 5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90430" y="2609850"/>
          <a:ext cx="140220" cy="128027"/>
        </a:xfrm>
        <a:prstGeom prst="rect">
          <a:avLst/>
        </a:prstGeom>
      </xdr:spPr>
    </xdr:pic>
    <xdr:clientData/>
  </xdr:twoCellAnchor>
  <xdr:twoCellAnchor>
    <xdr:from>
      <xdr:col>6</xdr:col>
      <xdr:colOff>152350</xdr:colOff>
      <xdr:row>14</xdr:row>
      <xdr:rowOff>120650</xdr:rowOff>
    </xdr:from>
    <xdr:to>
      <xdr:col>6</xdr:col>
      <xdr:colOff>260350</xdr:colOff>
      <xdr:row>15</xdr:row>
      <xdr:rowOff>38150</xdr:rowOff>
    </xdr:to>
    <xdr:sp macro="" textlink="">
      <xdr:nvSpPr>
        <xdr:cNvPr id="60" name="Hexágono 59"/>
        <xdr:cNvSpPr/>
      </xdr:nvSpPr>
      <xdr:spPr>
        <a:xfrm>
          <a:off x="3809950" y="2762250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4</xdr:col>
      <xdr:colOff>590030</xdr:colOff>
      <xdr:row>13</xdr:row>
      <xdr:rowOff>165100</xdr:rowOff>
    </xdr:from>
    <xdr:to>
      <xdr:col>5</xdr:col>
      <xdr:colOff>120650</xdr:colOff>
      <xdr:row>14</xdr:row>
      <xdr:rowOff>55002</xdr:rowOff>
    </xdr:to>
    <xdr:pic>
      <xdr:nvPicPr>
        <xdr:cNvPr id="61" name="Imagem 6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28430" y="2616200"/>
          <a:ext cx="140220" cy="128027"/>
        </a:xfrm>
        <a:prstGeom prst="rect">
          <a:avLst/>
        </a:prstGeom>
      </xdr:spPr>
    </xdr:pic>
    <xdr:clientData/>
  </xdr:twoCellAnchor>
  <xdr:twoCellAnchor>
    <xdr:from>
      <xdr:col>4</xdr:col>
      <xdr:colOff>609550</xdr:colOff>
      <xdr:row>14</xdr:row>
      <xdr:rowOff>162277</xdr:rowOff>
    </xdr:from>
    <xdr:to>
      <xdr:col>5</xdr:col>
      <xdr:colOff>91722</xdr:colOff>
      <xdr:row>15</xdr:row>
      <xdr:rowOff>73074</xdr:rowOff>
    </xdr:to>
    <xdr:sp macro="" textlink="">
      <xdr:nvSpPr>
        <xdr:cNvPr id="62" name="Hexágono 61"/>
        <xdr:cNvSpPr/>
      </xdr:nvSpPr>
      <xdr:spPr>
        <a:xfrm>
          <a:off x="3177772" y="3224388"/>
          <a:ext cx="124228" cy="101297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151880</xdr:colOff>
      <xdr:row>14</xdr:row>
      <xdr:rowOff>101600</xdr:rowOff>
    </xdr:from>
    <xdr:to>
      <xdr:col>2</xdr:col>
      <xdr:colOff>292100</xdr:colOff>
      <xdr:row>15</xdr:row>
      <xdr:rowOff>39127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080" y="29972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145023</xdr:rowOff>
    </xdr:from>
    <xdr:to>
      <xdr:col>2</xdr:col>
      <xdr:colOff>292620</xdr:colOff>
      <xdr:row>14</xdr:row>
      <xdr:rowOff>34925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27929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2</xdr:col>
      <xdr:colOff>599555</xdr:colOff>
      <xdr:row>13</xdr:row>
      <xdr:rowOff>133350</xdr:rowOff>
    </xdr:from>
    <xdr:to>
      <xdr:col>3</xdr:col>
      <xdr:colOff>130175</xdr:colOff>
      <xdr:row>14</xdr:row>
      <xdr:rowOff>23252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8755" y="27813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18530</xdr:colOff>
      <xdr:row>14</xdr:row>
      <xdr:rowOff>106923</xdr:rowOff>
    </xdr:from>
    <xdr:to>
      <xdr:col>3</xdr:col>
      <xdr:colOff>158750</xdr:colOff>
      <xdr:row>15</xdr:row>
      <xdr:rowOff>44450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330" y="300252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5</xdr:col>
      <xdr:colOff>113780</xdr:colOff>
      <xdr:row>14</xdr:row>
      <xdr:rowOff>50800</xdr:rowOff>
    </xdr:from>
    <xdr:to>
      <xdr:col>5</xdr:col>
      <xdr:colOff>254000</xdr:colOff>
      <xdr:row>14</xdr:row>
      <xdr:rowOff>178827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1780" y="2946400"/>
          <a:ext cx="140220" cy="128027"/>
        </a:xfrm>
        <a:prstGeom prst="rect">
          <a:avLst/>
        </a:prstGeom>
      </xdr:spPr>
    </xdr:pic>
    <xdr:clientData/>
  </xdr:twoCellAnchor>
  <xdr:twoCellAnchor>
    <xdr:from>
      <xdr:col>5</xdr:col>
      <xdr:colOff>133300</xdr:colOff>
      <xdr:row>15</xdr:row>
      <xdr:rowOff>12700</xdr:rowOff>
    </xdr:from>
    <xdr:to>
      <xdr:col>5</xdr:col>
      <xdr:colOff>241300</xdr:colOff>
      <xdr:row>15</xdr:row>
      <xdr:rowOff>120700</xdr:rowOff>
    </xdr:to>
    <xdr:sp macro="" textlink="">
      <xdr:nvSpPr>
        <xdr:cNvPr id="8" name="Hexágono 7"/>
        <xdr:cNvSpPr/>
      </xdr:nvSpPr>
      <xdr:spPr>
        <a:xfrm>
          <a:off x="3181300" y="3108325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2</xdr:col>
      <xdr:colOff>266180</xdr:colOff>
      <xdr:row>14</xdr:row>
      <xdr:rowOff>47625</xdr:rowOff>
    </xdr:from>
    <xdr:to>
      <xdr:col>2</xdr:col>
      <xdr:colOff>406400</xdr:colOff>
      <xdr:row>14</xdr:row>
      <xdr:rowOff>185177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380" y="2943225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47105</xdr:colOff>
      <xdr:row>13</xdr:row>
      <xdr:rowOff>184150</xdr:rowOff>
    </xdr:from>
    <xdr:to>
      <xdr:col>1</xdr:col>
      <xdr:colOff>187325</xdr:colOff>
      <xdr:row>14</xdr:row>
      <xdr:rowOff>74052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705" y="28321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342380</xdr:colOff>
      <xdr:row>14</xdr:row>
      <xdr:rowOff>19050</xdr:rowOff>
    </xdr:from>
    <xdr:to>
      <xdr:col>1</xdr:col>
      <xdr:colOff>482600</xdr:colOff>
      <xdr:row>14</xdr:row>
      <xdr:rowOff>147077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80" y="291465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1</xdr:col>
      <xdr:colOff>342380</xdr:colOff>
      <xdr:row>14</xdr:row>
      <xdr:rowOff>165100</xdr:rowOff>
    </xdr:from>
    <xdr:to>
      <xdr:col>1</xdr:col>
      <xdr:colOff>482600</xdr:colOff>
      <xdr:row>15</xdr:row>
      <xdr:rowOff>102627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80" y="30607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14</xdr:row>
      <xdr:rowOff>75173</xdr:rowOff>
    </xdr:from>
    <xdr:to>
      <xdr:col>1</xdr:col>
      <xdr:colOff>349770</xdr:colOff>
      <xdr:row>15</xdr:row>
      <xdr:rowOff>12700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29707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482080</xdr:colOff>
      <xdr:row>13</xdr:row>
      <xdr:rowOff>127000</xdr:rowOff>
    </xdr:from>
    <xdr:to>
      <xdr:col>2</xdr:col>
      <xdr:colOff>12700</xdr:colOff>
      <xdr:row>14</xdr:row>
      <xdr:rowOff>16902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680" y="277495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482080</xdr:colOff>
      <xdr:row>14</xdr:row>
      <xdr:rowOff>82550</xdr:rowOff>
    </xdr:from>
    <xdr:to>
      <xdr:col>2</xdr:col>
      <xdr:colOff>12700</xdr:colOff>
      <xdr:row>15</xdr:row>
      <xdr:rowOff>20077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680" y="297815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69330</xdr:colOff>
      <xdr:row>14</xdr:row>
      <xdr:rowOff>158750</xdr:rowOff>
    </xdr:from>
    <xdr:to>
      <xdr:col>1</xdr:col>
      <xdr:colOff>209550</xdr:colOff>
      <xdr:row>15</xdr:row>
      <xdr:rowOff>96277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930" y="305435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13</xdr:row>
      <xdr:rowOff>62473</xdr:rowOff>
    </xdr:from>
    <xdr:to>
      <xdr:col>1</xdr:col>
      <xdr:colOff>483120</xdr:colOff>
      <xdr:row>13</xdr:row>
      <xdr:rowOff>200025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271042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209030</xdr:colOff>
      <xdr:row>13</xdr:row>
      <xdr:rowOff>120650</xdr:rowOff>
    </xdr:from>
    <xdr:to>
      <xdr:col>1</xdr:col>
      <xdr:colOff>349250</xdr:colOff>
      <xdr:row>14</xdr:row>
      <xdr:rowOff>10552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630" y="27686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2</xdr:col>
      <xdr:colOff>18530</xdr:colOff>
      <xdr:row>14</xdr:row>
      <xdr:rowOff>25400</xdr:rowOff>
    </xdr:from>
    <xdr:to>
      <xdr:col>2</xdr:col>
      <xdr:colOff>158750</xdr:colOff>
      <xdr:row>14</xdr:row>
      <xdr:rowOff>153427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7730" y="292100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2</xdr:col>
      <xdr:colOff>18530</xdr:colOff>
      <xdr:row>14</xdr:row>
      <xdr:rowOff>171450</xdr:rowOff>
    </xdr:from>
    <xdr:to>
      <xdr:col>2</xdr:col>
      <xdr:colOff>158750</xdr:colOff>
      <xdr:row>15</xdr:row>
      <xdr:rowOff>108977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7730" y="306705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13</xdr:row>
      <xdr:rowOff>68823</xdr:rowOff>
    </xdr:from>
    <xdr:to>
      <xdr:col>2</xdr:col>
      <xdr:colOff>159270</xdr:colOff>
      <xdr:row>13</xdr:row>
      <xdr:rowOff>206375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27167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291580</xdr:colOff>
      <xdr:row>13</xdr:row>
      <xdr:rowOff>157723</xdr:rowOff>
    </xdr:from>
    <xdr:to>
      <xdr:col>3</xdr:col>
      <xdr:colOff>431800</xdr:colOff>
      <xdr:row>14</xdr:row>
      <xdr:rowOff>47625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0380" y="28056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291580</xdr:colOff>
      <xdr:row>14</xdr:row>
      <xdr:rowOff>112246</xdr:rowOff>
    </xdr:from>
    <xdr:to>
      <xdr:col>3</xdr:col>
      <xdr:colOff>431800</xdr:colOff>
      <xdr:row>15</xdr:row>
      <xdr:rowOff>49773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0380" y="300784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532880</xdr:colOff>
      <xdr:row>13</xdr:row>
      <xdr:rowOff>157723</xdr:rowOff>
    </xdr:from>
    <xdr:to>
      <xdr:col>4</xdr:col>
      <xdr:colOff>63500</xdr:colOff>
      <xdr:row>14</xdr:row>
      <xdr:rowOff>47625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1680" y="28056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532880</xdr:colOff>
      <xdr:row>14</xdr:row>
      <xdr:rowOff>112246</xdr:rowOff>
    </xdr:from>
    <xdr:to>
      <xdr:col>4</xdr:col>
      <xdr:colOff>63500</xdr:colOff>
      <xdr:row>15</xdr:row>
      <xdr:rowOff>49773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1680" y="300784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4</xdr:col>
      <xdr:colOff>170930</xdr:colOff>
      <xdr:row>13</xdr:row>
      <xdr:rowOff>164073</xdr:rowOff>
    </xdr:from>
    <xdr:to>
      <xdr:col>4</xdr:col>
      <xdr:colOff>311150</xdr:colOff>
      <xdr:row>14</xdr:row>
      <xdr:rowOff>53975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9330" y="281202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4</xdr:col>
      <xdr:colOff>170930</xdr:colOff>
      <xdr:row>14</xdr:row>
      <xdr:rowOff>118596</xdr:rowOff>
    </xdr:from>
    <xdr:to>
      <xdr:col>4</xdr:col>
      <xdr:colOff>311150</xdr:colOff>
      <xdr:row>15</xdr:row>
      <xdr:rowOff>56123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9330" y="301419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145530</xdr:colOff>
      <xdr:row>13</xdr:row>
      <xdr:rowOff>62473</xdr:rowOff>
    </xdr:from>
    <xdr:to>
      <xdr:col>3</xdr:col>
      <xdr:colOff>285750</xdr:colOff>
      <xdr:row>13</xdr:row>
      <xdr:rowOff>200025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4330" y="271042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145530</xdr:colOff>
      <xdr:row>14</xdr:row>
      <xdr:rowOff>16996</xdr:rowOff>
    </xdr:from>
    <xdr:to>
      <xdr:col>3</xdr:col>
      <xdr:colOff>285750</xdr:colOff>
      <xdr:row>14</xdr:row>
      <xdr:rowOff>145023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4330" y="291259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145530</xdr:colOff>
      <xdr:row>14</xdr:row>
      <xdr:rowOff>169396</xdr:rowOff>
    </xdr:from>
    <xdr:to>
      <xdr:col>3</xdr:col>
      <xdr:colOff>285750</xdr:colOff>
      <xdr:row>15</xdr:row>
      <xdr:rowOff>106923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4330" y="306499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412230</xdr:colOff>
      <xdr:row>13</xdr:row>
      <xdr:rowOff>81523</xdr:rowOff>
    </xdr:from>
    <xdr:to>
      <xdr:col>3</xdr:col>
      <xdr:colOff>552450</xdr:colOff>
      <xdr:row>13</xdr:row>
      <xdr:rowOff>219075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030" y="27294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412230</xdr:colOff>
      <xdr:row>14</xdr:row>
      <xdr:rowOff>36046</xdr:rowOff>
    </xdr:from>
    <xdr:to>
      <xdr:col>3</xdr:col>
      <xdr:colOff>552450</xdr:colOff>
      <xdr:row>14</xdr:row>
      <xdr:rowOff>164073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030" y="293164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412230</xdr:colOff>
      <xdr:row>14</xdr:row>
      <xdr:rowOff>188446</xdr:rowOff>
    </xdr:from>
    <xdr:to>
      <xdr:col>3</xdr:col>
      <xdr:colOff>552450</xdr:colOff>
      <xdr:row>15</xdr:row>
      <xdr:rowOff>125973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030" y="308404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4</xdr:col>
      <xdr:colOff>50280</xdr:colOff>
      <xdr:row>13</xdr:row>
      <xdr:rowOff>81523</xdr:rowOff>
    </xdr:from>
    <xdr:to>
      <xdr:col>4</xdr:col>
      <xdr:colOff>190500</xdr:colOff>
      <xdr:row>13</xdr:row>
      <xdr:rowOff>219075</xdr:rowOff>
    </xdr:to>
    <xdr:pic>
      <xdr:nvPicPr>
        <xdr:cNvPr id="34" name="Imagem 3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8680" y="27294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4</xdr:col>
      <xdr:colOff>50280</xdr:colOff>
      <xdr:row>14</xdr:row>
      <xdr:rowOff>36046</xdr:rowOff>
    </xdr:from>
    <xdr:to>
      <xdr:col>4</xdr:col>
      <xdr:colOff>190500</xdr:colOff>
      <xdr:row>14</xdr:row>
      <xdr:rowOff>164073</xdr:rowOff>
    </xdr:to>
    <xdr:pic>
      <xdr:nvPicPr>
        <xdr:cNvPr id="35" name="Imagem 3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8680" y="293164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4</xdr:col>
      <xdr:colOff>50280</xdr:colOff>
      <xdr:row>14</xdr:row>
      <xdr:rowOff>188446</xdr:rowOff>
    </xdr:from>
    <xdr:to>
      <xdr:col>4</xdr:col>
      <xdr:colOff>190500</xdr:colOff>
      <xdr:row>15</xdr:row>
      <xdr:rowOff>125973</xdr:rowOff>
    </xdr:to>
    <xdr:pic>
      <xdr:nvPicPr>
        <xdr:cNvPr id="36" name="Imagem 3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8680" y="308404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5</xdr:col>
      <xdr:colOff>113780</xdr:colOff>
      <xdr:row>13</xdr:row>
      <xdr:rowOff>95250</xdr:rowOff>
    </xdr:from>
    <xdr:to>
      <xdr:col>5</xdr:col>
      <xdr:colOff>254000</xdr:colOff>
      <xdr:row>13</xdr:row>
      <xdr:rowOff>232802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1780" y="27432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5</xdr:col>
      <xdr:colOff>367780</xdr:colOff>
      <xdr:row>14</xdr:row>
      <xdr:rowOff>50800</xdr:rowOff>
    </xdr:from>
    <xdr:to>
      <xdr:col>5</xdr:col>
      <xdr:colOff>508000</xdr:colOff>
      <xdr:row>14</xdr:row>
      <xdr:rowOff>178827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15780" y="2946400"/>
          <a:ext cx="140220" cy="128027"/>
        </a:xfrm>
        <a:prstGeom prst="rect">
          <a:avLst/>
        </a:prstGeom>
      </xdr:spPr>
    </xdr:pic>
    <xdr:clientData/>
  </xdr:twoCellAnchor>
  <xdr:twoCellAnchor>
    <xdr:from>
      <xdr:col>5</xdr:col>
      <xdr:colOff>387300</xdr:colOff>
      <xdr:row>15</xdr:row>
      <xdr:rowOff>12700</xdr:rowOff>
    </xdr:from>
    <xdr:to>
      <xdr:col>5</xdr:col>
      <xdr:colOff>495300</xdr:colOff>
      <xdr:row>15</xdr:row>
      <xdr:rowOff>120700</xdr:rowOff>
    </xdr:to>
    <xdr:sp macro="" textlink="">
      <xdr:nvSpPr>
        <xdr:cNvPr id="39" name="Hexágono 38"/>
        <xdr:cNvSpPr/>
      </xdr:nvSpPr>
      <xdr:spPr>
        <a:xfrm>
          <a:off x="3435300" y="3108325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5</xdr:col>
      <xdr:colOff>367780</xdr:colOff>
      <xdr:row>13</xdr:row>
      <xdr:rowOff>95250</xdr:rowOff>
    </xdr:from>
    <xdr:to>
      <xdr:col>5</xdr:col>
      <xdr:colOff>508000</xdr:colOff>
      <xdr:row>13</xdr:row>
      <xdr:rowOff>232802</xdr:rowOff>
    </xdr:to>
    <xdr:pic>
      <xdr:nvPicPr>
        <xdr:cNvPr id="40" name="Imagem 3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15780" y="27432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6</xdr:col>
      <xdr:colOff>5830</xdr:colOff>
      <xdr:row>14</xdr:row>
      <xdr:rowOff>38100</xdr:rowOff>
    </xdr:from>
    <xdr:to>
      <xdr:col>6</xdr:col>
      <xdr:colOff>146050</xdr:colOff>
      <xdr:row>14</xdr:row>
      <xdr:rowOff>166127</xdr:rowOff>
    </xdr:to>
    <xdr:pic>
      <xdr:nvPicPr>
        <xdr:cNvPr id="41" name="Imagem 4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3430" y="2933700"/>
          <a:ext cx="140220" cy="128027"/>
        </a:xfrm>
        <a:prstGeom prst="rect">
          <a:avLst/>
        </a:prstGeom>
      </xdr:spPr>
    </xdr:pic>
    <xdr:clientData/>
  </xdr:twoCellAnchor>
  <xdr:twoCellAnchor>
    <xdr:from>
      <xdr:col>6</xdr:col>
      <xdr:colOff>25350</xdr:colOff>
      <xdr:row>15</xdr:row>
      <xdr:rowOff>0</xdr:rowOff>
    </xdr:from>
    <xdr:to>
      <xdr:col>6</xdr:col>
      <xdr:colOff>133350</xdr:colOff>
      <xdr:row>15</xdr:row>
      <xdr:rowOff>108000</xdr:rowOff>
    </xdr:to>
    <xdr:sp macro="" textlink="">
      <xdr:nvSpPr>
        <xdr:cNvPr id="42" name="Hexágono 41"/>
        <xdr:cNvSpPr/>
      </xdr:nvSpPr>
      <xdr:spPr>
        <a:xfrm>
          <a:off x="3682950" y="3095625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6</xdr:col>
      <xdr:colOff>5830</xdr:colOff>
      <xdr:row>13</xdr:row>
      <xdr:rowOff>82550</xdr:rowOff>
    </xdr:from>
    <xdr:to>
      <xdr:col>6</xdr:col>
      <xdr:colOff>146050</xdr:colOff>
      <xdr:row>13</xdr:row>
      <xdr:rowOff>220102</xdr:rowOff>
    </xdr:to>
    <xdr:pic>
      <xdr:nvPicPr>
        <xdr:cNvPr id="43" name="Imagem 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3430" y="27305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5</xdr:col>
      <xdr:colOff>234430</xdr:colOff>
      <xdr:row>13</xdr:row>
      <xdr:rowOff>165100</xdr:rowOff>
    </xdr:from>
    <xdr:to>
      <xdr:col>5</xdr:col>
      <xdr:colOff>374650</xdr:colOff>
      <xdr:row>14</xdr:row>
      <xdr:rowOff>55002</xdr:rowOff>
    </xdr:to>
    <xdr:pic>
      <xdr:nvPicPr>
        <xdr:cNvPr id="44" name="Imagem 4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2430" y="2813050"/>
          <a:ext cx="140220" cy="137552"/>
        </a:xfrm>
        <a:prstGeom prst="rect">
          <a:avLst/>
        </a:prstGeom>
      </xdr:spPr>
    </xdr:pic>
    <xdr:clientData/>
  </xdr:twoCellAnchor>
  <xdr:twoCellAnchor>
    <xdr:from>
      <xdr:col>5</xdr:col>
      <xdr:colOff>253950</xdr:colOff>
      <xdr:row>14</xdr:row>
      <xdr:rowOff>127000</xdr:rowOff>
    </xdr:from>
    <xdr:to>
      <xdr:col>5</xdr:col>
      <xdr:colOff>361950</xdr:colOff>
      <xdr:row>15</xdr:row>
      <xdr:rowOff>44500</xdr:rowOff>
    </xdr:to>
    <xdr:sp macro="" textlink="">
      <xdr:nvSpPr>
        <xdr:cNvPr id="45" name="Hexágono 44"/>
        <xdr:cNvSpPr/>
      </xdr:nvSpPr>
      <xdr:spPr>
        <a:xfrm>
          <a:off x="3301950" y="3022600"/>
          <a:ext cx="108000" cy="117525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5</xdr:col>
      <xdr:colOff>488430</xdr:colOff>
      <xdr:row>13</xdr:row>
      <xdr:rowOff>165100</xdr:rowOff>
    </xdr:from>
    <xdr:to>
      <xdr:col>6</xdr:col>
      <xdr:colOff>19050</xdr:colOff>
      <xdr:row>14</xdr:row>
      <xdr:rowOff>55002</xdr:rowOff>
    </xdr:to>
    <xdr:pic>
      <xdr:nvPicPr>
        <xdr:cNvPr id="46" name="Imagem 4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6430" y="2813050"/>
          <a:ext cx="140220" cy="137552"/>
        </a:xfrm>
        <a:prstGeom prst="rect">
          <a:avLst/>
        </a:prstGeom>
      </xdr:spPr>
    </xdr:pic>
    <xdr:clientData/>
  </xdr:twoCellAnchor>
  <xdr:twoCellAnchor>
    <xdr:from>
      <xdr:col>5</xdr:col>
      <xdr:colOff>507950</xdr:colOff>
      <xdr:row>14</xdr:row>
      <xdr:rowOff>127000</xdr:rowOff>
    </xdr:from>
    <xdr:to>
      <xdr:col>6</xdr:col>
      <xdr:colOff>6350</xdr:colOff>
      <xdr:row>15</xdr:row>
      <xdr:rowOff>44500</xdr:rowOff>
    </xdr:to>
    <xdr:sp macro="" textlink="">
      <xdr:nvSpPr>
        <xdr:cNvPr id="47" name="Hexágono 46"/>
        <xdr:cNvSpPr/>
      </xdr:nvSpPr>
      <xdr:spPr>
        <a:xfrm>
          <a:off x="3555950" y="3022600"/>
          <a:ext cx="108000" cy="117525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6</xdr:col>
      <xdr:colOff>132830</xdr:colOff>
      <xdr:row>13</xdr:row>
      <xdr:rowOff>158750</xdr:rowOff>
    </xdr:from>
    <xdr:to>
      <xdr:col>6</xdr:col>
      <xdr:colOff>273050</xdr:colOff>
      <xdr:row>14</xdr:row>
      <xdr:rowOff>48652</xdr:rowOff>
    </xdr:to>
    <xdr:pic>
      <xdr:nvPicPr>
        <xdr:cNvPr id="48" name="Imagem 4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90430" y="2806700"/>
          <a:ext cx="140220" cy="137552"/>
        </a:xfrm>
        <a:prstGeom prst="rect">
          <a:avLst/>
        </a:prstGeom>
      </xdr:spPr>
    </xdr:pic>
    <xdr:clientData/>
  </xdr:twoCellAnchor>
  <xdr:twoCellAnchor>
    <xdr:from>
      <xdr:col>6</xdr:col>
      <xdr:colOff>152350</xdr:colOff>
      <xdr:row>14</xdr:row>
      <xdr:rowOff>120650</xdr:rowOff>
    </xdr:from>
    <xdr:to>
      <xdr:col>6</xdr:col>
      <xdr:colOff>260350</xdr:colOff>
      <xdr:row>15</xdr:row>
      <xdr:rowOff>38150</xdr:rowOff>
    </xdr:to>
    <xdr:sp macro="" textlink="">
      <xdr:nvSpPr>
        <xdr:cNvPr id="49" name="Hexágono 48"/>
        <xdr:cNvSpPr/>
      </xdr:nvSpPr>
      <xdr:spPr>
        <a:xfrm>
          <a:off x="3809950" y="3016250"/>
          <a:ext cx="108000" cy="117525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4</xdr:col>
      <xdr:colOff>590030</xdr:colOff>
      <xdr:row>13</xdr:row>
      <xdr:rowOff>165100</xdr:rowOff>
    </xdr:from>
    <xdr:to>
      <xdr:col>5</xdr:col>
      <xdr:colOff>120650</xdr:colOff>
      <xdr:row>14</xdr:row>
      <xdr:rowOff>55002</xdr:rowOff>
    </xdr:to>
    <xdr:pic>
      <xdr:nvPicPr>
        <xdr:cNvPr id="50" name="Imagem 4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28430" y="2813050"/>
          <a:ext cx="140220" cy="137552"/>
        </a:xfrm>
        <a:prstGeom prst="rect">
          <a:avLst/>
        </a:prstGeom>
      </xdr:spPr>
    </xdr:pic>
    <xdr:clientData/>
  </xdr:twoCellAnchor>
  <xdr:twoCellAnchor>
    <xdr:from>
      <xdr:col>4</xdr:col>
      <xdr:colOff>609550</xdr:colOff>
      <xdr:row>14</xdr:row>
      <xdr:rowOff>155575</xdr:rowOff>
    </xdr:from>
    <xdr:to>
      <xdr:col>5</xdr:col>
      <xdr:colOff>107950</xdr:colOff>
      <xdr:row>15</xdr:row>
      <xdr:rowOff>73075</xdr:rowOff>
    </xdr:to>
    <xdr:sp macro="" textlink="">
      <xdr:nvSpPr>
        <xdr:cNvPr id="51" name="Hexágono 50"/>
        <xdr:cNvSpPr/>
      </xdr:nvSpPr>
      <xdr:spPr>
        <a:xfrm>
          <a:off x="3047950" y="3051175"/>
          <a:ext cx="108000" cy="117525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10</xdr:col>
      <xdr:colOff>257175</xdr:colOff>
      <xdr:row>11</xdr:row>
      <xdr:rowOff>327424</xdr:rowOff>
    </xdr:to>
    <xdr:pic>
      <xdr:nvPicPr>
        <xdr:cNvPr id="52" name="Imagem 5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0"/>
          <a:ext cx="6286500" cy="26229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151880</xdr:colOff>
      <xdr:row>14</xdr:row>
      <xdr:rowOff>101600</xdr:rowOff>
    </xdr:from>
    <xdr:to>
      <xdr:col>2</xdr:col>
      <xdr:colOff>292100</xdr:colOff>
      <xdr:row>15</xdr:row>
      <xdr:rowOff>39127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080" y="29972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145023</xdr:rowOff>
    </xdr:from>
    <xdr:to>
      <xdr:col>2</xdr:col>
      <xdr:colOff>292620</xdr:colOff>
      <xdr:row>14</xdr:row>
      <xdr:rowOff>34925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27929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2</xdr:col>
      <xdr:colOff>599555</xdr:colOff>
      <xdr:row>13</xdr:row>
      <xdr:rowOff>133350</xdr:rowOff>
    </xdr:from>
    <xdr:to>
      <xdr:col>3</xdr:col>
      <xdr:colOff>130175</xdr:colOff>
      <xdr:row>14</xdr:row>
      <xdr:rowOff>23252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8755" y="27813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18530</xdr:colOff>
      <xdr:row>14</xdr:row>
      <xdr:rowOff>106923</xdr:rowOff>
    </xdr:from>
    <xdr:to>
      <xdr:col>3</xdr:col>
      <xdr:colOff>158750</xdr:colOff>
      <xdr:row>15</xdr:row>
      <xdr:rowOff>44450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330" y="300252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5</xdr:col>
      <xdr:colOff>113780</xdr:colOff>
      <xdr:row>14</xdr:row>
      <xdr:rowOff>50800</xdr:rowOff>
    </xdr:from>
    <xdr:to>
      <xdr:col>5</xdr:col>
      <xdr:colOff>254000</xdr:colOff>
      <xdr:row>14</xdr:row>
      <xdr:rowOff>178827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1780" y="2946400"/>
          <a:ext cx="140220" cy="128027"/>
        </a:xfrm>
        <a:prstGeom prst="rect">
          <a:avLst/>
        </a:prstGeom>
      </xdr:spPr>
    </xdr:pic>
    <xdr:clientData/>
  </xdr:twoCellAnchor>
  <xdr:twoCellAnchor>
    <xdr:from>
      <xdr:col>5</xdr:col>
      <xdr:colOff>133300</xdr:colOff>
      <xdr:row>15</xdr:row>
      <xdr:rowOff>12700</xdr:rowOff>
    </xdr:from>
    <xdr:to>
      <xdr:col>5</xdr:col>
      <xdr:colOff>241300</xdr:colOff>
      <xdr:row>15</xdr:row>
      <xdr:rowOff>120700</xdr:rowOff>
    </xdr:to>
    <xdr:sp macro="" textlink="">
      <xdr:nvSpPr>
        <xdr:cNvPr id="8" name="Hexágono 7"/>
        <xdr:cNvSpPr/>
      </xdr:nvSpPr>
      <xdr:spPr>
        <a:xfrm>
          <a:off x="3181300" y="3108325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2</xdr:col>
      <xdr:colOff>266180</xdr:colOff>
      <xdr:row>14</xdr:row>
      <xdr:rowOff>47625</xdr:rowOff>
    </xdr:from>
    <xdr:to>
      <xdr:col>2</xdr:col>
      <xdr:colOff>406400</xdr:colOff>
      <xdr:row>14</xdr:row>
      <xdr:rowOff>185177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380" y="2943225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47105</xdr:colOff>
      <xdr:row>13</xdr:row>
      <xdr:rowOff>184150</xdr:rowOff>
    </xdr:from>
    <xdr:to>
      <xdr:col>1</xdr:col>
      <xdr:colOff>187325</xdr:colOff>
      <xdr:row>14</xdr:row>
      <xdr:rowOff>74052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705" y="28321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342380</xdr:colOff>
      <xdr:row>14</xdr:row>
      <xdr:rowOff>19050</xdr:rowOff>
    </xdr:from>
    <xdr:to>
      <xdr:col>1</xdr:col>
      <xdr:colOff>482600</xdr:colOff>
      <xdr:row>14</xdr:row>
      <xdr:rowOff>147077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80" y="291465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1</xdr:col>
      <xdr:colOff>342380</xdr:colOff>
      <xdr:row>14</xdr:row>
      <xdr:rowOff>165100</xdr:rowOff>
    </xdr:from>
    <xdr:to>
      <xdr:col>1</xdr:col>
      <xdr:colOff>482600</xdr:colOff>
      <xdr:row>15</xdr:row>
      <xdr:rowOff>102627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80" y="30607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14</xdr:row>
      <xdr:rowOff>75173</xdr:rowOff>
    </xdr:from>
    <xdr:to>
      <xdr:col>1</xdr:col>
      <xdr:colOff>349770</xdr:colOff>
      <xdr:row>15</xdr:row>
      <xdr:rowOff>12700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29707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482080</xdr:colOff>
      <xdr:row>13</xdr:row>
      <xdr:rowOff>127000</xdr:rowOff>
    </xdr:from>
    <xdr:to>
      <xdr:col>2</xdr:col>
      <xdr:colOff>12700</xdr:colOff>
      <xdr:row>14</xdr:row>
      <xdr:rowOff>16902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680" y="277495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482080</xdr:colOff>
      <xdr:row>14</xdr:row>
      <xdr:rowOff>82550</xdr:rowOff>
    </xdr:from>
    <xdr:to>
      <xdr:col>2</xdr:col>
      <xdr:colOff>12700</xdr:colOff>
      <xdr:row>15</xdr:row>
      <xdr:rowOff>20077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680" y="297815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69330</xdr:colOff>
      <xdr:row>14</xdr:row>
      <xdr:rowOff>158750</xdr:rowOff>
    </xdr:from>
    <xdr:to>
      <xdr:col>1</xdr:col>
      <xdr:colOff>209550</xdr:colOff>
      <xdr:row>15</xdr:row>
      <xdr:rowOff>96277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930" y="305435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13</xdr:row>
      <xdr:rowOff>62473</xdr:rowOff>
    </xdr:from>
    <xdr:to>
      <xdr:col>1</xdr:col>
      <xdr:colOff>483120</xdr:colOff>
      <xdr:row>13</xdr:row>
      <xdr:rowOff>200025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271042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1</xdr:col>
      <xdr:colOff>209030</xdr:colOff>
      <xdr:row>13</xdr:row>
      <xdr:rowOff>120650</xdr:rowOff>
    </xdr:from>
    <xdr:to>
      <xdr:col>1</xdr:col>
      <xdr:colOff>349250</xdr:colOff>
      <xdr:row>14</xdr:row>
      <xdr:rowOff>10552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630" y="27686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2</xdr:col>
      <xdr:colOff>18530</xdr:colOff>
      <xdr:row>14</xdr:row>
      <xdr:rowOff>25400</xdr:rowOff>
    </xdr:from>
    <xdr:to>
      <xdr:col>2</xdr:col>
      <xdr:colOff>158750</xdr:colOff>
      <xdr:row>14</xdr:row>
      <xdr:rowOff>153427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7730" y="2921000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2</xdr:col>
      <xdr:colOff>18530</xdr:colOff>
      <xdr:row>14</xdr:row>
      <xdr:rowOff>171450</xdr:rowOff>
    </xdr:from>
    <xdr:to>
      <xdr:col>2</xdr:col>
      <xdr:colOff>158750</xdr:colOff>
      <xdr:row>15</xdr:row>
      <xdr:rowOff>108977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7730" y="306705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13</xdr:row>
      <xdr:rowOff>68823</xdr:rowOff>
    </xdr:from>
    <xdr:to>
      <xdr:col>2</xdr:col>
      <xdr:colOff>159270</xdr:colOff>
      <xdr:row>13</xdr:row>
      <xdr:rowOff>206375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27167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291580</xdr:colOff>
      <xdr:row>13</xdr:row>
      <xdr:rowOff>157723</xdr:rowOff>
    </xdr:from>
    <xdr:to>
      <xdr:col>3</xdr:col>
      <xdr:colOff>431800</xdr:colOff>
      <xdr:row>14</xdr:row>
      <xdr:rowOff>47625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0380" y="28056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291580</xdr:colOff>
      <xdr:row>14</xdr:row>
      <xdr:rowOff>112246</xdr:rowOff>
    </xdr:from>
    <xdr:to>
      <xdr:col>3</xdr:col>
      <xdr:colOff>431800</xdr:colOff>
      <xdr:row>15</xdr:row>
      <xdr:rowOff>49773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0380" y="300784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532880</xdr:colOff>
      <xdr:row>13</xdr:row>
      <xdr:rowOff>157723</xdr:rowOff>
    </xdr:from>
    <xdr:to>
      <xdr:col>4</xdr:col>
      <xdr:colOff>63500</xdr:colOff>
      <xdr:row>14</xdr:row>
      <xdr:rowOff>47625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1680" y="28056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532880</xdr:colOff>
      <xdr:row>14</xdr:row>
      <xdr:rowOff>112246</xdr:rowOff>
    </xdr:from>
    <xdr:to>
      <xdr:col>4</xdr:col>
      <xdr:colOff>63500</xdr:colOff>
      <xdr:row>15</xdr:row>
      <xdr:rowOff>49773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1680" y="300784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4</xdr:col>
      <xdr:colOff>170930</xdr:colOff>
      <xdr:row>13</xdr:row>
      <xdr:rowOff>164073</xdr:rowOff>
    </xdr:from>
    <xdr:to>
      <xdr:col>4</xdr:col>
      <xdr:colOff>311150</xdr:colOff>
      <xdr:row>14</xdr:row>
      <xdr:rowOff>53975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9330" y="281202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4</xdr:col>
      <xdr:colOff>170930</xdr:colOff>
      <xdr:row>14</xdr:row>
      <xdr:rowOff>118596</xdr:rowOff>
    </xdr:from>
    <xdr:to>
      <xdr:col>4</xdr:col>
      <xdr:colOff>311150</xdr:colOff>
      <xdr:row>15</xdr:row>
      <xdr:rowOff>56123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9330" y="301419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145530</xdr:colOff>
      <xdr:row>13</xdr:row>
      <xdr:rowOff>62473</xdr:rowOff>
    </xdr:from>
    <xdr:to>
      <xdr:col>3</xdr:col>
      <xdr:colOff>285750</xdr:colOff>
      <xdr:row>13</xdr:row>
      <xdr:rowOff>200025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4330" y="271042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145530</xdr:colOff>
      <xdr:row>14</xdr:row>
      <xdr:rowOff>16996</xdr:rowOff>
    </xdr:from>
    <xdr:to>
      <xdr:col>3</xdr:col>
      <xdr:colOff>285750</xdr:colOff>
      <xdr:row>14</xdr:row>
      <xdr:rowOff>145023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4330" y="291259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145530</xdr:colOff>
      <xdr:row>14</xdr:row>
      <xdr:rowOff>169396</xdr:rowOff>
    </xdr:from>
    <xdr:to>
      <xdr:col>3</xdr:col>
      <xdr:colOff>285750</xdr:colOff>
      <xdr:row>15</xdr:row>
      <xdr:rowOff>106923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4330" y="306499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412230</xdr:colOff>
      <xdr:row>13</xdr:row>
      <xdr:rowOff>81523</xdr:rowOff>
    </xdr:from>
    <xdr:to>
      <xdr:col>3</xdr:col>
      <xdr:colOff>552450</xdr:colOff>
      <xdr:row>13</xdr:row>
      <xdr:rowOff>219075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030" y="27294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3</xdr:col>
      <xdr:colOff>412230</xdr:colOff>
      <xdr:row>14</xdr:row>
      <xdr:rowOff>36046</xdr:rowOff>
    </xdr:from>
    <xdr:to>
      <xdr:col>3</xdr:col>
      <xdr:colOff>552450</xdr:colOff>
      <xdr:row>14</xdr:row>
      <xdr:rowOff>164073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030" y="293164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3</xdr:col>
      <xdr:colOff>412230</xdr:colOff>
      <xdr:row>14</xdr:row>
      <xdr:rowOff>188446</xdr:rowOff>
    </xdr:from>
    <xdr:to>
      <xdr:col>3</xdr:col>
      <xdr:colOff>552450</xdr:colOff>
      <xdr:row>15</xdr:row>
      <xdr:rowOff>125973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030" y="308404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4</xdr:col>
      <xdr:colOff>50280</xdr:colOff>
      <xdr:row>13</xdr:row>
      <xdr:rowOff>81523</xdr:rowOff>
    </xdr:from>
    <xdr:to>
      <xdr:col>4</xdr:col>
      <xdr:colOff>190500</xdr:colOff>
      <xdr:row>13</xdr:row>
      <xdr:rowOff>219075</xdr:rowOff>
    </xdr:to>
    <xdr:pic>
      <xdr:nvPicPr>
        <xdr:cNvPr id="34" name="Imagem 3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8680" y="2729473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4</xdr:col>
      <xdr:colOff>50280</xdr:colOff>
      <xdr:row>14</xdr:row>
      <xdr:rowOff>36046</xdr:rowOff>
    </xdr:from>
    <xdr:to>
      <xdr:col>4</xdr:col>
      <xdr:colOff>190500</xdr:colOff>
      <xdr:row>14</xdr:row>
      <xdr:rowOff>164073</xdr:rowOff>
    </xdr:to>
    <xdr:pic>
      <xdr:nvPicPr>
        <xdr:cNvPr id="35" name="Imagem 3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8680" y="2931646"/>
          <a:ext cx="140220" cy="128027"/>
        </a:xfrm>
        <a:prstGeom prst="rect">
          <a:avLst/>
        </a:prstGeom>
      </xdr:spPr>
    </xdr:pic>
    <xdr:clientData/>
  </xdr:twoCellAnchor>
  <xdr:twoCellAnchor editAs="oneCell">
    <xdr:from>
      <xdr:col>4</xdr:col>
      <xdr:colOff>50280</xdr:colOff>
      <xdr:row>14</xdr:row>
      <xdr:rowOff>188446</xdr:rowOff>
    </xdr:from>
    <xdr:to>
      <xdr:col>4</xdr:col>
      <xdr:colOff>190500</xdr:colOff>
      <xdr:row>15</xdr:row>
      <xdr:rowOff>125973</xdr:rowOff>
    </xdr:to>
    <xdr:pic>
      <xdr:nvPicPr>
        <xdr:cNvPr id="36" name="Imagem 3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8680" y="3084046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5</xdr:col>
      <xdr:colOff>113780</xdr:colOff>
      <xdr:row>13</xdr:row>
      <xdr:rowOff>95250</xdr:rowOff>
    </xdr:from>
    <xdr:to>
      <xdr:col>5</xdr:col>
      <xdr:colOff>254000</xdr:colOff>
      <xdr:row>13</xdr:row>
      <xdr:rowOff>232802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1780" y="27432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5</xdr:col>
      <xdr:colOff>367780</xdr:colOff>
      <xdr:row>14</xdr:row>
      <xdr:rowOff>50800</xdr:rowOff>
    </xdr:from>
    <xdr:to>
      <xdr:col>5</xdr:col>
      <xdr:colOff>508000</xdr:colOff>
      <xdr:row>14</xdr:row>
      <xdr:rowOff>178827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15780" y="2946400"/>
          <a:ext cx="140220" cy="128027"/>
        </a:xfrm>
        <a:prstGeom prst="rect">
          <a:avLst/>
        </a:prstGeom>
      </xdr:spPr>
    </xdr:pic>
    <xdr:clientData/>
  </xdr:twoCellAnchor>
  <xdr:twoCellAnchor>
    <xdr:from>
      <xdr:col>5</xdr:col>
      <xdr:colOff>387300</xdr:colOff>
      <xdr:row>15</xdr:row>
      <xdr:rowOff>12700</xdr:rowOff>
    </xdr:from>
    <xdr:to>
      <xdr:col>5</xdr:col>
      <xdr:colOff>495300</xdr:colOff>
      <xdr:row>15</xdr:row>
      <xdr:rowOff>120700</xdr:rowOff>
    </xdr:to>
    <xdr:sp macro="" textlink="">
      <xdr:nvSpPr>
        <xdr:cNvPr id="39" name="Hexágono 38"/>
        <xdr:cNvSpPr/>
      </xdr:nvSpPr>
      <xdr:spPr>
        <a:xfrm>
          <a:off x="3435300" y="3108325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5</xdr:col>
      <xdr:colOff>367780</xdr:colOff>
      <xdr:row>13</xdr:row>
      <xdr:rowOff>95250</xdr:rowOff>
    </xdr:from>
    <xdr:to>
      <xdr:col>5</xdr:col>
      <xdr:colOff>508000</xdr:colOff>
      <xdr:row>13</xdr:row>
      <xdr:rowOff>232802</xdr:rowOff>
    </xdr:to>
    <xdr:pic>
      <xdr:nvPicPr>
        <xdr:cNvPr id="40" name="Imagem 3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15780" y="27432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6</xdr:col>
      <xdr:colOff>5830</xdr:colOff>
      <xdr:row>14</xdr:row>
      <xdr:rowOff>38100</xdr:rowOff>
    </xdr:from>
    <xdr:to>
      <xdr:col>6</xdr:col>
      <xdr:colOff>146050</xdr:colOff>
      <xdr:row>14</xdr:row>
      <xdr:rowOff>166127</xdr:rowOff>
    </xdr:to>
    <xdr:pic>
      <xdr:nvPicPr>
        <xdr:cNvPr id="41" name="Imagem 4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3430" y="2933700"/>
          <a:ext cx="140220" cy="128027"/>
        </a:xfrm>
        <a:prstGeom prst="rect">
          <a:avLst/>
        </a:prstGeom>
      </xdr:spPr>
    </xdr:pic>
    <xdr:clientData/>
  </xdr:twoCellAnchor>
  <xdr:twoCellAnchor>
    <xdr:from>
      <xdr:col>6</xdr:col>
      <xdr:colOff>25350</xdr:colOff>
      <xdr:row>15</xdr:row>
      <xdr:rowOff>0</xdr:rowOff>
    </xdr:from>
    <xdr:to>
      <xdr:col>6</xdr:col>
      <xdr:colOff>133350</xdr:colOff>
      <xdr:row>15</xdr:row>
      <xdr:rowOff>108000</xdr:rowOff>
    </xdr:to>
    <xdr:sp macro="" textlink="">
      <xdr:nvSpPr>
        <xdr:cNvPr id="42" name="Hexágono 41"/>
        <xdr:cNvSpPr/>
      </xdr:nvSpPr>
      <xdr:spPr>
        <a:xfrm>
          <a:off x="3682950" y="3095625"/>
          <a:ext cx="108000" cy="108000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6</xdr:col>
      <xdr:colOff>5830</xdr:colOff>
      <xdr:row>13</xdr:row>
      <xdr:rowOff>82550</xdr:rowOff>
    </xdr:from>
    <xdr:to>
      <xdr:col>6</xdr:col>
      <xdr:colOff>146050</xdr:colOff>
      <xdr:row>13</xdr:row>
      <xdr:rowOff>220102</xdr:rowOff>
    </xdr:to>
    <xdr:pic>
      <xdr:nvPicPr>
        <xdr:cNvPr id="43" name="Imagem 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3430" y="2730500"/>
          <a:ext cx="140220" cy="137552"/>
        </a:xfrm>
        <a:prstGeom prst="rect">
          <a:avLst/>
        </a:prstGeom>
      </xdr:spPr>
    </xdr:pic>
    <xdr:clientData/>
  </xdr:twoCellAnchor>
  <xdr:twoCellAnchor editAs="oneCell">
    <xdr:from>
      <xdr:col>5</xdr:col>
      <xdr:colOff>234430</xdr:colOff>
      <xdr:row>13</xdr:row>
      <xdr:rowOff>165100</xdr:rowOff>
    </xdr:from>
    <xdr:to>
      <xdr:col>5</xdr:col>
      <xdr:colOff>374650</xdr:colOff>
      <xdr:row>14</xdr:row>
      <xdr:rowOff>55002</xdr:rowOff>
    </xdr:to>
    <xdr:pic>
      <xdr:nvPicPr>
        <xdr:cNvPr id="44" name="Imagem 4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2430" y="2813050"/>
          <a:ext cx="140220" cy="137552"/>
        </a:xfrm>
        <a:prstGeom prst="rect">
          <a:avLst/>
        </a:prstGeom>
      </xdr:spPr>
    </xdr:pic>
    <xdr:clientData/>
  </xdr:twoCellAnchor>
  <xdr:twoCellAnchor>
    <xdr:from>
      <xdr:col>5</xdr:col>
      <xdr:colOff>253950</xdr:colOff>
      <xdr:row>14</xdr:row>
      <xdr:rowOff>127000</xdr:rowOff>
    </xdr:from>
    <xdr:to>
      <xdr:col>5</xdr:col>
      <xdr:colOff>361950</xdr:colOff>
      <xdr:row>15</xdr:row>
      <xdr:rowOff>44500</xdr:rowOff>
    </xdr:to>
    <xdr:sp macro="" textlink="">
      <xdr:nvSpPr>
        <xdr:cNvPr id="45" name="Hexágono 44"/>
        <xdr:cNvSpPr/>
      </xdr:nvSpPr>
      <xdr:spPr>
        <a:xfrm>
          <a:off x="3301950" y="3022600"/>
          <a:ext cx="108000" cy="117525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5</xdr:col>
      <xdr:colOff>488430</xdr:colOff>
      <xdr:row>13</xdr:row>
      <xdr:rowOff>165100</xdr:rowOff>
    </xdr:from>
    <xdr:to>
      <xdr:col>6</xdr:col>
      <xdr:colOff>19050</xdr:colOff>
      <xdr:row>14</xdr:row>
      <xdr:rowOff>55002</xdr:rowOff>
    </xdr:to>
    <xdr:pic>
      <xdr:nvPicPr>
        <xdr:cNvPr id="46" name="Imagem 4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6430" y="2813050"/>
          <a:ext cx="140220" cy="137552"/>
        </a:xfrm>
        <a:prstGeom prst="rect">
          <a:avLst/>
        </a:prstGeom>
      </xdr:spPr>
    </xdr:pic>
    <xdr:clientData/>
  </xdr:twoCellAnchor>
  <xdr:twoCellAnchor>
    <xdr:from>
      <xdr:col>5</xdr:col>
      <xdr:colOff>507950</xdr:colOff>
      <xdr:row>14</xdr:row>
      <xdr:rowOff>127000</xdr:rowOff>
    </xdr:from>
    <xdr:to>
      <xdr:col>6</xdr:col>
      <xdr:colOff>6350</xdr:colOff>
      <xdr:row>15</xdr:row>
      <xdr:rowOff>44500</xdr:rowOff>
    </xdr:to>
    <xdr:sp macro="" textlink="">
      <xdr:nvSpPr>
        <xdr:cNvPr id="47" name="Hexágono 46"/>
        <xdr:cNvSpPr/>
      </xdr:nvSpPr>
      <xdr:spPr>
        <a:xfrm>
          <a:off x="3555950" y="3022600"/>
          <a:ext cx="108000" cy="117525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6</xdr:col>
      <xdr:colOff>132830</xdr:colOff>
      <xdr:row>13</xdr:row>
      <xdr:rowOff>158750</xdr:rowOff>
    </xdr:from>
    <xdr:to>
      <xdr:col>6</xdr:col>
      <xdr:colOff>273050</xdr:colOff>
      <xdr:row>14</xdr:row>
      <xdr:rowOff>48652</xdr:rowOff>
    </xdr:to>
    <xdr:pic>
      <xdr:nvPicPr>
        <xdr:cNvPr id="48" name="Imagem 4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90430" y="2806700"/>
          <a:ext cx="140220" cy="137552"/>
        </a:xfrm>
        <a:prstGeom prst="rect">
          <a:avLst/>
        </a:prstGeom>
      </xdr:spPr>
    </xdr:pic>
    <xdr:clientData/>
  </xdr:twoCellAnchor>
  <xdr:twoCellAnchor>
    <xdr:from>
      <xdr:col>6</xdr:col>
      <xdr:colOff>152350</xdr:colOff>
      <xdr:row>14</xdr:row>
      <xdr:rowOff>120650</xdr:rowOff>
    </xdr:from>
    <xdr:to>
      <xdr:col>6</xdr:col>
      <xdr:colOff>260350</xdr:colOff>
      <xdr:row>15</xdr:row>
      <xdr:rowOff>38150</xdr:rowOff>
    </xdr:to>
    <xdr:sp macro="" textlink="">
      <xdr:nvSpPr>
        <xdr:cNvPr id="49" name="Hexágono 48"/>
        <xdr:cNvSpPr/>
      </xdr:nvSpPr>
      <xdr:spPr>
        <a:xfrm>
          <a:off x="3809950" y="3016250"/>
          <a:ext cx="108000" cy="117525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4</xdr:col>
      <xdr:colOff>590030</xdr:colOff>
      <xdr:row>13</xdr:row>
      <xdr:rowOff>165100</xdr:rowOff>
    </xdr:from>
    <xdr:to>
      <xdr:col>5</xdr:col>
      <xdr:colOff>120650</xdr:colOff>
      <xdr:row>14</xdr:row>
      <xdr:rowOff>55002</xdr:rowOff>
    </xdr:to>
    <xdr:pic>
      <xdr:nvPicPr>
        <xdr:cNvPr id="50" name="Imagem 4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28430" y="2813050"/>
          <a:ext cx="140220" cy="137552"/>
        </a:xfrm>
        <a:prstGeom prst="rect">
          <a:avLst/>
        </a:prstGeom>
      </xdr:spPr>
    </xdr:pic>
    <xdr:clientData/>
  </xdr:twoCellAnchor>
  <xdr:twoCellAnchor>
    <xdr:from>
      <xdr:col>4</xdr:col>
      <xdr:colOff>609550</xdr:colOff>
      <xdr:row>14</xdr:row>
      <xdr:rowOff>155575</xdr:rowOff>
    </xdr:from>
    <xdr:to>
      <xdr:col>5</xdr:col>
      <xdr:colOff>107950</xdr:colOff>
      <xdr:row>15</xdr:row>
      <xdr:rowOff>73075</xdr:rowOff>
    </xdr:to>
    <xdr:sp macro="" textlink="">
      <xdr:nvSpPr>
        <xdr:cNvPr id="51" name="Hexágono 50"/>
        <xdr:cNvSpPr/>
      </xdr:nvSpPr>
      <xdr:spPr>
        <a:xfrm>
          <a:off x="3047950" y="3051175"/>
          <a:ext cx="108000" cy="117525"/>
        </a:xfrm>
        <a:prstGeom prst="hexagon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200"/>
        </a:p>
      </xdr:txBody>
    </xdr:sp>
    <xdr:clientData/>
  </xdr:twoCellAnchor>
  <xdr:twoCellAnchor editAs="oneCell">
    <xdr:from>
      <xdr:col>0</xdr:col>
      <xdr:colOff>19049</xdr:colOff>
      <xdr:row>0</xdr:row>
      <xdr:rowOff>0</xdr:rowOff>
    </xdr:from>
    <xdr:to>
      <xdr:col>10</xdr:col>
      <xdr:colOff>238124</xdr:colOff>
      <xdr:row>11</xdr:row>
      <xdr:rowOff>257587</xdr:rowOff>
    </xdr:to>
    <xdr:pic>
      <xdr:nvPicPr>
        <xdr:cNvPr id="52" name="Imagem 5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49" y="0"/>
          <a:ext cx="6315075" cy="2553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90" zoomScaleNormal="90" workbookViewId="0">
      <selection activeCell="B10" sqref="B10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showGridLines="0" workbookViewId="0">
      <selection activeCell="J23" sqref="J23"/>
    </sheetView>
  </sheetViews>
  <sheetFormatPr defaultRowHeight="15" x14ac:dyDescent="0.25"/>
  <sheetData>
    <row r="1" spans="1:19" ht="18" x14ac:dyDescent="0.25">
      <c r="A1" s="70" t="s">
        <v>77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</sheetData>
  <mergeCells count="1">
    <mergeCell ref="A1:S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4"/>
  <sheetViews>
    <sheetView showGridLines="0" zoomScale="90" zoomScaleNormal="90" workbookViewId="0">
      <selection activeCell="O22" sqref="O22"/>
    </sheetView>
  </sheetViews>
  <sheetFormatPr defaultColWidth="9.140625" defaultRowHeight="15" x14ac:dyDescent="0.25"/>
  <cols>
    <col min="1" max="10" width="9.140625" style="2"/>
    <col min="11" max="11" width="5.7109375" style="2" customWidth="1"/>
    <col min="12" max="12" width="10" style="2" customWidth="1"/>
    <col min="13" max="14" width="9.140625" style="2"/>
    <col min="15" max="15" width="9.85546875" style="2" bestFit="1" customWidth="1"/>
    <col min="16" max="16" width="9.140625" style="2"/>
    <col min="17" max="17" width="1.140625" style="32" customWidth="1"/>
    <col min="18" max="18" width="8.5703125" style="2" bestFit="1" customWidth="1"/>
    <col min="19" max="19" width="11.5703125" style="2" customWidth="1"/>
    <col min="20" max="20" width="9.42578125" style="2" bestFit="1" customWidth="1"/>
    <col min="21" max="27" width="9.140625" style="2"/>
    <col min="28" max="28" width="11.5703125" style="2" customWidth="1"/>
    <col min="29" max="30" width="9.140625" style="14" hidden="1" customWidth="1"/>
    <col min="31" max="31" width="9.140625" style="15" hidden="1" customWidth="1"/>
    <col min="32" max="32" width="137" style="15" hidden="1" customWidth="1"/>
    <col min="33" max="33" width="9.140625" style="15" hidden="1" customWidth="1"/>
    <col min="34" max="34" width="9.42578125" style="15" hidden="1" customWidth="1"/>
    <col min="35" max="35" width="10.140625" style="15" hidden="1" customWidth="1"/>
    <col min="36" max="37" width="9.140625" style="15" hidden="1" customWidth="1"/>
    <col min="38" max="38" width="9.140625" style="2" customWidth="1"/>
    <col min="39" max="16384" width="9.140625" style="2"/>
  </cols>
  <sheetData>
    <row r="1" spans="1:37" ht="15.75" thickBot="1" x14ac:dyDescent="0.3">
      <c r="L1" s="3"/>
      <c r="M1" s="75" t="s">
        <v>10</v>
      </c>
      <c r="N1" s="75"/>
      <c r="O1" s="75"/>
      <c r="P1" s="75"/>
      <c r="Q1" s="75"/>
      <c r="R1" s="75"/>
      <c r="S1" s="75"/>
      <c r="T1" s="75"/>
      <c r="U1" s="3"/>
      <c r="X1" s="4" t="s">
        <v>3</v>
      </c>
      <c r="Y1" s="4" t="s">
        <v>5</v>
      </c>
      <c r="Z1" s="4" t="s">
        <v>4</v>
      </c>
      <c r="AA1" s="4" t="s">
        <v>6</v>
      </c>
      <c r="AC1" s="5" t="s">
        <v>18</v>
      </c>
      <c r="AD1" s="6" t="str">
        <f>VLOOKUP($O$8,$AE:$AK,7,FALSE)</f>
        <v>-</v>
      </c>
      <c r="AE1" s="7" t="s">
        <v>13</v>
      </c>
      <c r="AF1" s="7" t="s">
        <v>14</v>
      </c>
      <c r="AG1" s="7" t="s">
        <v>3</v>
      </c>
      <c r="AH1" s="7" t="s">
        <v>5</v>
      </c>
      <c r="AI1" s="7" t="s">
        <v>4</v>
      </c>
      <c r="AJ1" s="7" t="s">
        <v>6</v>
      </c>
      <c r="AK1" s="7" t="s">
        <v>17</v>
      </c>
    </row>
    <row r="2" spans="1:37" ht="16.5" thickTop="1" thickBot="1" x14ac:dyDescent="0.3">
      <c r="L2" s="3"/>
      <c r="M2" s="8" t="s">
        <v>3</v>
      </c>
      <c r="N2" s="8" t="s">
        <v>5</v>
      </c>
      <c r="O2" s="8" t="s">
        <v>4</v>
      </c>
      <c r="P2" s="8" t="s">
        <v>6</v>
      </c>
      <c r="Q2" s="9"/>
      <c r="R2" s="10" t="s">
        <v>8</v>
      </c>
      <c r="S2" s="10" t="s">
        <v>9</v>
      </c>
      <c r="T2" s="11" t="s">
        <v>11</v>
      </c>
      <c r="W2" s="12" t="s">
        <v>0</v>
      </c>
      <c r="X2" s="13">
        <f>IF(R3="Prazo",M3*2,IF(S3="Prazo",M3*0.5,M3))</f>
        <v>2</v>
      </c>
      <c r="Y2" s="13">
        <f>IF(R3="Escopo",N3*2,IF(S3="Escopo",N3*0.5,N3))</f>
        <v>2</v>
      </c>
      <c r="Z2" s="13">
        <f>IF(R3="Qualidade",O3*2,IF(S3="Qualidade",O3*0.5,O3))</f>
        <v>2</v>
      </c>
      <c r="AA2" s="13">
        <f>IF(R3="Custo",P3*2,IF(S3="Custo",P3*0.5,P3))</f>
        <v>2</v>
      </c>
      <c r="AE2" s="15">
        <v>0</v>
      </c>
      <c r="AF2" s="16" t="s">
        <v>36</v>
      </c>
      <c r="AG2" s="17"/>
      <c r="AH2" s="17"/>
      <c r="AI2" s="18"/>
      <c r="AK2" s="15" t="s">
        <v>36</v>
      </c>
    </row>
    <row r="3" spans="1:37" ht="21.75" customHeight="1" thickTop="1" x14ac:dyDescent="0.25">
      <c r="L3" s="19" t="s">
        <v>0</v>
      </c>
      <c r="M3" s="20">
        <v>2</v>
      </c>
      <c r="N3" s="20">
        <v>2</v>
      </c>
      <c r="O3" s="20">
        <v>2</v>
      </c>
      <c r="P3" s="20">
        <v>2</v>
      </c>
      <c r="Q3" s="21"/>
      <c r="R3" s="22"/>
      <c r="S3" s="23"/>
      <c r="T3" s="24">
        <f>SUM(X2:AA2)+(2*X8)</f>
        <v>8</v>
      </c>
      <c r="V3" s="25"/>
      <c r="W3" s="26" t="s">
        <v>2</v>
      </c>
      <c r="X3" s="13">
        <f>IF(R4="Prazo",M4*2,IF(S4="Prazo",M4*0.5,M4))</f>
        <v>2</v>
      </c>
      <c r="Y3" s="13">
        <f t="shared" ref="Y3:Y4" si="0">IF(R4="Escopo",N4*2,IF(S4="Escopo",N4*0.5,N4))</f>
        <v>2</v>
      </c>
      <c r="Z3" s="13">
        <f t="shared" ref="Z3:Z4" si="1">IF(R4="Qualidade",O4*2,IF(S4="Qualidade",O4*0.5,O4))</f>
        <v>2</v>
      </c>
      <c r="AA3" s="13">
        <f>IF(R4="Custo",P4*2,IF(S4="Custo",P4*0.5,P4))</f>
        <v>2</v>
      </c>
      <c r="AE3" s="15">
        <v>1</v>
      </c>
      <c r="AF3" s="59" t="s">
        <v>83</v>
      </c>
      <c r="AG3" s="61">
        <v>-2</v>
      </c>
      <c r="AH3" s="62">
        <v>-1</v>
      </c>
      <c r="AI3" s="7"/>
      <c r="AJ3" s="7">
        <v>-1</v>
      </c>
      <c r="AK3" s="18">
        <f>COUNT(AG3:AJ3)</f>
        <v>3</v>
      </c>
    </row>
    <row r="4" spans="1:37" ht="18" customHeight="1" x14ac:dyDescent="0.25">
      <c r="L4" s="27" t="s">
        <v>2</v>
      </c>
      <c r="M4" s="20">
        <v>2</v>
      </c>
      <c r="N4" s="20">
        <v>2</v>
      </c>
      <c r="O4" s="20">
        <v>2</v>
      </c>
      <c r="P4" s="20">
        <v>2</v>
      </c>
      <c r="Q4" s="21"/>
      <c r="R4" s="28"/>
      <c r="S4" s="23"/>
      <c r="T4" s="24">
        <f>SUM(X3:AA3)+(2*Y8)</f>
        <v>8</v>
      </c>
      <c r="W4" s="29" t="s">
        <v>1</v>
      </c>
      <c r="X4" s="13">
        <f>IF(R5="Prazo",M5*2,IF(S5="Prazo",M5*0.5,M5))</f>
        <v>2</v>
      </c>
      <c r="Y4" s="13">
        <f t="shared" si="0"/>
        <v>2</v>
      </c>
      <c r="Z4" s="13">
        <f t="shared" si="1"/>
        <v>2</v>
      </c>
      <c r="AA4" s="13">
        <f>IF(R5="Custo",P5*2,IF(S5="Custo",P5*0.5,P5))</f>
        <v>2</v>
      </c>
      <c r="AE4" s="15">
        <v>2</v>
      </c>
      <c r="AF4" s="59" t="s">
        <v>99</v>
      </c>
      <c r="AG4" s="63">
        <v>2</v>
      </c>
      <c r="AH4" s="62">
        <v>2</v>
      </c>
      <c r="AI4" s="62">
        <v>1</v>
      </c>
      <c r="AJ4" s="62">
        <v>2</v>
      </c>
      <c r="AK4" s="18">
        <f t="shared" ref="AK4:AK63" si="2">COUNT(AG4:AJ4)</f>
        <v>4</v>
      </c>
    </row>
    <row r="5" spans="1:37" ht="16.5" customHeight="1" x14ac:dyDescent="0.25">
      <c r="L5" s="30" t="s">
        <v>1</v>
      </c>
      <c r="M5" s="20">
        <v>2</v>
      </c>
      <c r="N5" s="20">
        <v>2</v>
      </c>
      <c r="O5" s="20">
        <v>2</v>
      </c>
      <c r="P5" s="20">
        <v>2</v>
      </c>
      <c r="Q5" s="21"/>
      <c r="R5" s="28"/>
      <c r="S5" s="23"/>
      <c r="T5" s="24">
        <f>SUM(X4:AA4)+(2*Z8)</f>
        <v>8</v>
      </c>
      <c r="AE5" s="15">
        <v>3</v>
      </c>
      <c r="AF5" s="59" t="s">
        <v>84</v>
      </c>
      <c r="AG5" s="63">
        <v>-1</v>
      </c>
      <c r="AH5" s="7">
        <v>-1</v>
      </c>
      <c r="AI5" s="7"/>
      <c r="AJ5" s="7">
        <v>-2</v>
      </c>
      <c r="AK5" s="15">
        <f t="shared" si="2"/>
        <v>3</v>
      </c>
    </row>
    <row r="6" spans="1:37" ht="15.75" thickBot="1" x14ac:dyDescent="0.3">
      <c r="L6" s="31"/>
      <c r="M6" s="32"/>
      <c r="N6" s="32"/>
      <c r="O6" s="32"/>
      <c r="P6" s="32"/>
      <c r="R6" s="33"/>
      <c r="S6" s="33"/>
      <c r="X6" s="76" t="s">
        <v>12</v>
      </c>
      <c r="Y6" s="76"/>
      <c r="Z6" s="76"/>
      <c r="AE6" s="15">
        <v>4</v>
      </c>
      <c r="AF6" s="59" t="s">
        <v>85</v>
      </c>
      <c r="AG6" s="63">
        <v>-1</v>
      </c>
      <c r="AH6" s="7">
        <v>-1</v>
      </c>
      <c r="AI6" s="7"/>
      <c r="AJ6" s="7"/>
      <c r="AK6" s="15">
        <f t="shared" si="2"/>
        <v>2</v>
      </c>
    </row>
    <row r="7" spans="1:37" ht="30.6" customHeight="1" thickTop="1" thickBot="1" x14ac:dyDescent="0.3">
      <c r="L7" s="34"/>
      <c r="M7" s="35" t="s">
        <v>16</v>
      </c>
      <c r="O7" s="77" t="s">
        <v>15</v>
      </c>
      <c r="P7" s="77"/>
      <c r="R7" s="34"/>
      <c r="S7" s="36" t="s">
        <v>81</v>
      </c>
      <c r="T7" s="37" t="str">
        <f>IF($AD$1=2,1,IF($AD$1=3,2,"3"))</f>
        <v>3</v>
      </c>
      <c r="X7" s="38" t="s">
        <v>0</v>
      </c>
      <c r="Y7" s="38" t="s">
        <v>2</v>
      </c>
      <c r="Z7" s="38" t="s">
        <v>1</v>
      </c>
      <c r="AE7" s="15">
        <v>5</v>
      </c>
      <c r="AF7" s="60" t="s">
        <v>37</v>
      </c>
      <c r="AG7" s="63">
        <v>3</v>
      </c>
      <c r="AH7" s="7">
        <v>2</v>
      </c>
      <c r="AI7" s="7"/>
      <c r="AJ7" s="7"/>
      <c r="AK7" s="15">
        <f t="shared" si="2"/>
        <v>2</v>
      </c>
    </row>
    <row r="8" spans="1:37" ht="16.5" thickTop="1" thickBot="1" x14ac:dyDescent="0.3">
      <c r="L8" s="39"/>
      <c r="M8" s="40">
        <v>0</v>
      </c>
      <c r="N8" s="32"/>
      <c r="O8" s="78"/>
      <c r="P8" s="78"/>
      <c r="Q8" s="41"/>
      <c r="R8" s="42"/>
      <c r="S8" s="42"/>
      <c r="T8" s="42"/>
      <c r="X8" s="43"/>
      <c r="Y8" s="43"/>
      <c r="Z8" s="43"/>
      <c r="AE8" s="15">
        <v>6</v>
      </c>
      <c r="AF8" s="60" t="s">
        <v>86</v>
      </c>
      <c r="AG8" s="63">
        <v>3</v>
      </c>
      <c r="AH8" s="7">
        <v>2</v>
      </c>
      <c r="AI8" s="7"/>
      <c r="AJ8" s="7">
        <v>2</v>
      </c>
      <c r="AK8" s="15">
        <f t="shared" si="2"/>
        <v>3</v>
      </c>
    </row>
    <row r="9" spans="1:37" x14ac:dyDescent="0.25">
      <c r="L9" s="39"/>
      <c r="M9" s="79" t="str">
        <f>VLOOKUP(O8,AE:AF,2,FALSE)</f>
        <v>-</v>
      </c>
      <c r="N9" s="80"/>
      <c r="O9" s="80"/>
      <c r="P9" s="80"/>
      <c r="Q9" s="80"/>
      <c r="R9" s="80"/>
      <c r="S9" s="80"/>
      <c r="T9" s="81"/>
      <c r="AE9" s="15">
        <v>7</v>
      </c>
      <c r="AF9" s="60" t="s">
        <v>100</v>
      </c>
      <c r="AG9" s="63">
        <v>-2</v>
      </c>
      <c r="AH9" s="7">
        <v>-1</v>
      </c>
      <c r="AI9" s="7"/>
      <c r="AJ9" s="7">
        <v>-2</v>
      </c>
      <c r="AK9" s="15">
        <f t="shared" si="2"/>
        <v>3</v>
      </c>
    </row>
    <row r="10" spans="1:37" ht="12.75" customHeight="1" x14ac:dyDescent="0.25">
      <c r="L10" s="39"/>
      <c r="M10" s="82"/>
      <c r="N10" s="83"/>
      <c r="O10" s="83"/>
      <c r="P10" s="83"/>
      <c r="Q10" s="83"/>
      <c r="R10" s="83"/>
      <c r="S10" s="83"/>
      <c r="T10" s="84"/>
      <c r="AE10" s="15">
        <v>8</v>
      </c>
      <c r="AF10" s="60" t="s">
        <v>87</v>
      </c>
      <c r="AG10" s="63">
        <v>-1</v>
      </c>
      <c r="AH10" s="7"/>
      <c r="AI10" s="7">
        <v>-3</v>
      </c>
      <c r="AJ10" s="7">
        <v>-2</v>
      </c>
      <c r="AK10" s="15">
        <f t="shared" si="2"/>
        <v>3</v>
      </c>
    </row>
    <row r="11" spans="1:37" ht="2.25" customHeight="1" x14ac:dyDescent="0.25">
      <c r="L11" s="39"/>
      <c r="M11" s="82"/>
      <c r="N11" s="83"/>
      <c r="O11" s="83"/>
      <c r="P11" s="83"/>
      <c r="Q11" s="83"/>
      <c r="R11" s="83"/>
      <c r="S11" s="83"/>
      <c r="T11" s="84"/>
      <c r="AE11" s="15">
        <v>9</v>
      </c>
      <c r="AF11" s="60" t="s">
        <v>38</v>
      </c>
      <c r="AG11" s="63">
        <v>3</v>
      </c>
      <c r="AH11" s="7">
        <v>3</v>
      </c>
      <c r="AI11" s="7">
        <v>2</v>
      </c>
      <c r="AJ11" s="7">
        <v>4</v>
      </c>
      <c r="AK11" s="15">
        <f t="shared" si="2"/>
        <v>4</v>
      </c>
    </row>
    <row r="12" spans="1:37" ht="27.75" customHeight="1" thickBot="1" x14ac:dyDescent="0.3">
      <c r="L12" s="39"/>
      <c r="M12" s="85"/>
      <c r="N12" s="86"/>
      <c r="O12" s="86"/>
      <c r="P12" s="86"/>
      <c r="Q12" s="86"/>
      <c r="R12" s="86"/>
      <c r="S12" s="86"/>
      <c r="T12" s="87"/>
      <c r="AE12" s="15">
        <v>10</v>
      </c>
      <c r="AF12" s="60" t="s">
        <v>39</v>
      </c>
      <c r="AG12" s="63">
        <v>3</v>
      </c>
      <c r="AH12" s="7">
        <v>2</v>
      </c>
      <c r="AI12" s="7">
        <v>2</v>
      </c>
      <c r="AJ12" s="7">
        <v>2</v>
      </c>
      <c r="AK12" s="15">
        <f t="shared" si="2"/>
        <v>4</v>
      </c>
    </row>
    <row r="13" spans="1:37" ht="16.5" customHeight="1" thickBot="1" x14ac:dyDescent="0.3">
      <c r="L13" s="67"/>
      <c r="M13" s="66"/>
      <c r="N13" s="66"/>
      <c r="O13" s="66"/>
      <c r="P13" s="66"/>
      <c r="Q13" s="66"/>
      <c r="R13" s="66"/>
      <c r="S13" s="66"/>
      <c r="T13" s="66"/>
      <c r="AF13" s="60"/>
      <c r="AG13" s="63"/>
      <c r="AH13" s="7"/>
      <c r="AI13" s="7"/>
      <c r="AJ13" s="7"/>
    </row>
    <row r="14" spans="1:37" ht="19.5" customHeight="1" thickBot="1" x14ac:dyDescent="0.3">
      <c r="L14" s="39"/>
      <c r="M14" s="88" t="s">
        <v>104</v>
      </c>
      <c r="N14" s="89"/>
      <c r="O14" s="89"/>
      <c r="P14" s="90"/>
      <c r="Q14" s="41"/>
      <c r="R14" s="42"/>
      <c r="S14" s="42"/>
      <c r="T14" s="42"/>
      <c r="AE14" s="15">
        <v>11</v>
      </c>
      <c r="AF14" s="60" t="s">
        <v>88</v>
      </c>
      <c r="AG14" s="63">
        <v>-1</v>
      </c>
      <c r="AH14" s="7">
        <v>-1</v>
      </c>
      <c r="AI14" s="7">
        <v>-2</v>
      </c>
      <c r="AJ14" s="7">
        <v>-1</v>
      </c>
      <c r="AK14" s="15">
        <f t="shared" si="2"/>
        <v>4</v>
      </c>
    </row>
    <row r="15" spans="1:37" ht="15.75" thickBot="1" x14ac:dyDescent="0.3">
      <c r="A15" s="43"/>
      <c r="L15" s="39"/>
      <c r="M15" s="44" t="s">
        <v>3</v>
      </c>
      <c r="N15" s="45" t="s">
        <v>5</v>
      </c>
      <c r="O15" s="45" t="s">
        <v>4</v>
      </c>
      <c r="P15" s="46" t="s">
        <v>6</v>
      </c>
      <c r="Q15" s="41"/>
      <c r="R15" s="42"/>
      <c r="AE15" s="15">
        <v>12</v>
      </c>
      <c r="AF15" s="60" t="s">
        <v>40</v>
      </c>
      <c r="AG15" s="63">
        <v>-3</v>
      </c>
      <c r="AH15" s="7">
        <v>-1</v>
      </c>
      <c r="AI15" s="7">
        <v>-3</v>
      </c>
      <c r="AJ15" s="7">
        <v>-3</v>
      </c>
      <c r="AK15" s="15">
        <f t="shared" si="2"/>
        <v>4</v>
      </c>
    </row>
    <row r="16" spans="1:37" ht="18.75" customHeight="1" x14ac:dyDescent="0.25">
      <c r="L16" s="39"/>
      <c r="M16" s="47" t="str">
        <f>IF($M$8=0,"",VLOOKUP($O$8,$AE:$AJ,3,FALSE))</f>
        <v/>
      </c>
      <c r="N16" s="47" t="str">
        <f>IF($M$8=0,"",VLOOKUP($O$8,$AE:$AJ,4,FALSE))</f>
        <v/>
      </c>
      <c r="O16" s="47" t="str">
        <f>IF($M$8=0,"",VLOOKUP($O$8,$AE:$AJ,5,FALSE))</f>
        <v/>
      </c>
      <c r="P16" s="47" t="str">
        <f>IF($M$8=0,"",VLOOKUP($O$8,$AE:$AJ,6,FALSE))</f>
        <v/>
      </c>
      <c r="Q16" s="42" t="str">
        <f>IF($M$8=0,"",VLOOKUP($O$8,$AE:$AJ,3,FALSE))</f>
        <v/>
      </c>
      <c r="AE16" s="15">
        <v>13</v>
      </c>
      <c r="AF16" s="60" t="s">
        <v>89</v>
      </c>
      <c r="AG16" s="63">
        <v>3</v>
      </c>
      <c r="AH16" s="7"/>
      <c r="AI16" s="7">
        <v>1</v>
      </c>
      <c r="AJ16" s="7">
        <v>-3</v>
      </c>
      <c r="AK16" s="15">
        <f t="shared" si="2"/>
        <v>3</v>
      </c>
    </row>
    <row r="17" spans="1:37" ht="15.75" thickBot="1" x14ac:dyDescent="0.3">
      <c r="A17" s="74" t="s">
        <v>7</v>
      </c>
      <c r="B17" s="74"/>
      <c r="C17" s="74"/>
      <c r="D17" s="74"/>
      <c r="E17" s="74"/>
      <c r="F17" s="74"/>
      <c r="G17" s="74"/>
      <c r="H17" s="74"/>
      <c r="I17" s="74"/>
      <c r="J17" s="74"/>
      <c r="L17" s="39"/>
      <c r="M17" s="42"/>
      <c r="N17" s="42"/>
      <c r="O17" s="42"/>
      <c r="AE17" s="15">
        <v>14</v>
      </c>
      <c r="AF17" s="60" t="s">
        <v>101</v>
      </c>
      <c r="AG17" s="63">
        <v>1</v>
      </c>
      <c r="AH17" s="7"/>
      <c r="AI17" s="7"/>
      <c r="AJ17" s="7">
        <v>-1</v>
      </c>
      <c r="AK17" s="15">
        <f t="shared" si="2"/>
        <v>2</v>
      </c>
    </row>
    <row r="18" spans="1:37" ht="13.5" customHeight="1" thickTop="1" x14ac:dyDescent="0.25">
      <c r="A18" s="48" t="s">
        <v>19</v>
      </c>
      <c r="B18" s="48"/>
      <c r="C18" s="48"/>
      <c r="D18" s="48"/>
      <c r="E18" s="48"/>
      <c r="F18" s="48" t="s">
        <v>28</v>
      </c>
      <c r="G18" s="49"/>
      <c r="L18" s="39"/>
      <c r="M18" s="71" t="s">
        <v>78</v>
      </c>
      <c r="N18" s="72"/>
      <c r="O18" s="72"/>
      <c r="P18" s="72"/>
      <c r="Q18" s="72"/>
      <c r="R18" s="73"/>
      <c r="AE18" s="15">
        <v>15</v>
      </c>
      <c r="AF18" s="60" t="s">
        <v>41</v>
      </c>
      <c r="AG18" s="63">
        <v>-1</v>
      </c>
      <c r="AH18" s="7"/>
      <c r="AI18" s="7"/>
      <c r="AJ18" s="7">
        <v>-3</v>
      </c>
      <c r="AK18" s="15">
        <f t="shared" si="2"/>
        <v>2</v>
      </c>
    </row>
    <row r="19" spans="1:37" ht="13.5" customHeight="1" x14ac:dyDescent="0.25">
      <c r="A19" s="48" t="s">
        <v>20</v>
      </c>
      <c r="B19" s="48"/>
      <c r="C19" s="48"/>
      <c r="D19" s="48"/>
      <c r="E19" s="48"/>
      <c r="F19" s="48" t="s">
        <v>29</v>
      </c>
      <c r="G19" s="49"/>
      <c r="M19" s="50"/>
      <c r="N19" s="33" t="s">
        <v>82</v>
      </c>
      <c r="O19" s="51"/>
      <c r="P19" s="33" t="s">
        <v>79</v>
      </c>
      <c r="R19" s="52"/>
      <c r="AE19" s="15">
        <v>16</v>
      </c>
      <c r="AF19" s="60" t="s">
        <v>42</v>
      </c>
      <c r="AG19" s="63"/>
      <c r="AH19" s="7"/>
      <c r="AI19" s="7">
        <v>1</v>
      </c>
      <c r="AJ19" s="7">
        <v>3</v>
      </c>
      <c r="AK19" s="15">
        <f t="shared" si="2"/>
        <v>2</v>
      </c>
    </row>
    <row r="20" spans="1:37" ht="13.5" customHeight="1" x14ac:dyDescent="0.25">
      <c r="A20" s="48" t="s">
        <v>21</v>
      </c>
      <c r="B20" s="48"/>
      <c r="C20" s="48"/>
      <c r="D20" s="48"/>
      <c r="E20" s="48"/>
      <c r="F20" s="48" t="s">
        <v>30</v>
      </c>
      <c r="G20" s="49"/>
      <c r="M20" s="50"/>
      <c r="N20" s="53">
        <v>1</v>
      </c>
      <c r="O20" s="32"/>
      <c r="P20" s="53">
        <v>12</v>
      </c>
      <c r="R20" s="52"/>
      <c r="AE20" s="15">
        <v>17</v>
      </c>
      <c r="AF20" s="60" t="s">
        <v>43</v>
      </c>
      <c r="AG20" s="63">
        <v>1</v>
      </c>
      <c r="AH20" s="7">
        <v>3</v>
      </c>
      <c r="AI20" s="7">
        <v>1</v>
      </c>
      <c r="AJ20" s="7"/>
      <c r="AK20" s="15">
        <f t="shared" si="2"/>
        <v>3</v>
      </c>
    </row>
    <row r="21" spans="1:37" ht="13.5" customHeight="1" thickBot="1" x14ac:dyDescent="0.3">
      <c r="A21" s="48" t="s">
        <v>22</v>
      </c>
      <c r="B21" s="48"/>
      <c r="C21" s="48"/>
      <c r="D21" s="48"/>
      <c r="E21" s="48"/>
      <c r="F21" s="48" t="s">
        <v>31</v>
      </c>
      <c r="G21" s="49"/>
      <c r="M21" s="50"/>
      <c r="N21" s="32"/>
      <c r="O21" s="54" t="s">
        <v>80</v>
      </c>
      <c r="P21" s="32"/>
      <c r="R21" s="52"/>
      <c r="AE21" s="15">
        <v>18</v>
      </c>
      <c r="AF21" s="60" t="s">
        <v>71</v>
      </c>
      <c r="AG21" s="63">
        <v>3</v>
      </c>
      <c r="AH21" s="7">
        <v>3</v>
      </c>
      <c r="AI21" s="7">
        <v>1</v>
      </c>
      <c r="AJ21" s="7">
        <v>3</v>
      </c>
      <c r="AK21" s="15">
        <f t="shared" si="2"/>
        <v>4</v>
      </c>
    </row>
    <row r="22" spans="1:37" ht="13.5" customHeight="1" thickBot="1" x14ac:dyDescent="0.3">
      <c r="A22" s="48" t="s">
        <v>23</v>
      </c>
      <c r="B22" s="48"/>
      <c r="C22" s="48"/>
      <c r="D22" s="48"/>
      <c r="E22" s="48"/>
      <c r="F22" s="48" t="s">
        <v>32</v>
      </c>
      <c r="G22" s="49"/>
      <c r="M22" s="55"/>
      <c r="N22" s="56"/>
      <c r="O22" s="68">
        <f ca="1">RANDBETWEEN($N$20,$P$20)</f>
        <v>12</v>
      </c>
      <c r="P22" s="56"/>
      <c r="Q22" s="56"/>
      <c r="R22" s="57"/>
      <c r="AE22" s="15">
        <v>19</v>
      </c>
      <c r="AF22" s="60" t="s">
        <v>90</v>
      </c>
      <c r="AG22" s="63">
        <v>3</v>
      </c>
      <c r="AH22" s="7">
        <v>4</v>
      </c>
      <c r="AI22" s="7">
        <v>3</v>
      </c>
      <c r="AJ22" s="7">
        <v>3</v>
      </c>
      <c r="AK22" s="15">
        <f t="shared" si="2"/>
        <v>4</v>
      </c>
    </row>
    <row r="23" spans="1:37" ht="13.5" customHeight="1" x14ac:dyDescent="0.25">
      <c r="A23" s="48" t="s">
        <v>24</v>
      </c>
      <c r="B23" s="48"/>
      <c r="C23" s="48"/>
      <c r="D23" s="48"/>
      <c r="E23" s="48"/>
      <c r="F23" s="48" t="s">
        <v>33</v>
      </c>
      <c r="G23" s="49"/>
      <c r="AE23" s="15">
        <v>20</v>
      </c>
      <c r="AF23" s="60" t="s">
        <v>44</v>
      </c>
      <c r="AG23" s="63"/>
      <c r="AH23" s="7">
        <v>1</v>
      </c>
      <c r="AI23" s="7">
        <v>1</v>
      </c>
      <c r="AJ23" s="7">
        <v>3</v>
      </c>
      <c r="AK23" s="15">
        <f t="shared" si="2"/>
        <v>3</v>
      </c>
    </row>
    <row r="24" spans="1:37" ht="13.5" customHeight="1" x14ac:dyDescent="0.25">
      <c r="A24" s="48" t="s">
        <v>25</v>
      </c>
      <c r="B24" s="48"/>
      <c r="C24" s="48"/>
      <c r="D24" s="48"/>
      <c r="E24" s="48"/>
      <c r="F24" s="48" t="s">
        <v>34</v>
      </c>
      <c r="G24" s="49"/>
      <c r="AE24" s="15">
        <v>21</v>
      </c>
      <c r="AF24" s="60" t="s">
        <v>91</v>
      </c>
      <c r="AG24" s="63">
        <v>2</v>
      </c>
      <c r="AH24" s="7">
        <v>1</v>
      </c>
      <c r="AI24" s="7">
        <v>2</v>
      </c>
      <c r="AJ24" s="7"/>
      <c r="AK24" s="15">
        <f t="shared" si="2"/>
        <v>3</v>
      </c>
    </row>
    <row r="25" spans="1:37" ht="13.5" customHeight="1" x14ac:dyDescent="0.25">
      <c r="A25" s="48" t="s">
        <v>26</v>
      </c>
      <c r="B25" s="48"/>
      <c r="C25" s="48"/>
      <c r="D25" s="48"/>
      <c r="E25" s="48"/>
      <c r="F25" s="48" t="s">
        <v>35</v>
      </c>
      <c r="G25" s="49"/>
      <c r="AE25" s="15">
        <v>22</v>
      </c>
      <c r="AF25" s="60" t="s">
        <v>45</v>
      </c>
      <c r="AG25" s="63">
        <v>-2</v>
      </c>
      <c r="AH25" s="7">
        <v>-1</v>
      </c>
      <c r="AI25" s="7"/>
      <c r="AJ25" s="7">
        <v>-1</v>
      </c>
      <c r="AK25" s="15">
        <f t="shared" si="2"/>
        <v>3</v>
      </c>
    </row>
    <row r="26" spans="1:37" ht="13.5" customHeight="1" x14ac:dyDescent="0.25">
      <c r="A26" s="48" t="s">
        <v>27</v>
      </c>
      <c r="B26" s="48"/>
      <c r="C26" s="48"/>
      <c r="D26" s="48"/>
      <c r="E26" s="48"/>
      <c r="F26" s="48"/>
      <c r="G26" s="49"/>
      <c r="AE26" s="15">
        <v>23</v>
      </c>
      <c r="AF26" s="60" t="s">
        <v>46</v>
      </c>
      <c r="AG26" s="63">
        <v>-2</v>
      </c>
      <c r="AH26" s="7">
        <v>-1</v>
      </c>
      <c r="AI26" s="7"/>
      <c r="AJ26" s="7">
        <v>-1</v>
      </c>
      <c r="AK26" s="15">
        <f t="shared" si="2"/>
        <v>3</v>
      </c>
    </row>
    <row r="27" spans="1:37" ht="25.5" x14ac:dyDescent="0.25">
      <c r="G27" s="49"/>
      <c r="AE27" s="15">
        <v>24</v>
      </c>
      <c r="AF27" s="60" t="s">
        <v>92</v>
      </c>
      <c r="AG27" s="63">
        <v>3</v>
      </c>
      <c r="AH27" s="7"/>
      <c r="AI27" s="7">
        <v>1</v>
      </c>
      <c r="AJ27" s="7">
        <v>2</v>
      </c>
      <c r="AK27" s="15">
        <f t="shared" si="2"/>
        <v>3</v>
      </c>
    </row>
    <row r="28" spans="1:37" x14ac:dyDescent="0.25">
      <c r="AE28" s="15">
        <v>25</v>
      </c>
      <c r="AF28" s="60" t="s">
        <v>47</v>
      </c>
      <c r="AG28" s="63">
        <v>4</v>
      </c>
      <c r="AH28" s="7"/>
      <c r="AI28" s="7">
        <v>2</v>
      </c>
      <c r="AJ28" s="7"/>
      <c r="AK28" s="15">
        <f t="shared" si="2"/>
        <v>2</v>
      </c>
    </row>
    <row r="29" spans="1:37" ht="25.5" x14ac:dyDescent="0.25">
      <c r="AE29" s="15">
        <v>26</v>
      </c>
      <c r="AF29" s="60" t="s">
        <v>93</v>
      </c>
      <c r="AG29" s="63"/>
      <c r="AH29" s="7">
        <v>2</v>
      </c>
      <c r="AI29" s="7"/>
      <c r="AJ29" s="7">
        <v>-2</v>
      </c>
      <c r="AK29" s="15">
        <f t="shared" si="2"/>
        <v>2</v>
      </c>
    </row>
    <row r="30" spans="1:37" x14ac:dyDescent="0.25">
      <c r="AE30" s="15">
        <v>27</v>
      </c>
      <c r="AF30" s="60" t="s">
        <v>69</v>
      </c>
      <c r="AG30" s="63">
        <v>-3</v>
      </c>
      <c r="AH30" s="7">
        <v>-1</v>
      </c>
      <c r="AI30" s="7">
        <v>-2</v>
      </c>
      <c r="AJ30" s="7">
        <v>-1</v>
      </c>
      <c r="AK30" s="15">
        <f t="shared" si="2"/>
        <v>4</v>
      </c>
    </row>
    <row r="31" spans="1:37" ht="25.5" x14ac:dyDescent="0.25">
      <c r="AE31" s="15">
        <v>28</v>
      </c>
      <c r="AF31" s="60" t="s">
        <v>94</v>
      </c>
      <c r="AG31" s="63">
        <v>4</v>
      </c>
      <c r="AH31" s="7">
        <v>2</v>
      </c>
      <c r="AI31" s="7">
        <v>2</v>
      </c>
      <c r="AJ31" s="7"/>
      <c r="AK31" s="15">
        <f t="shared" si="2"/>
        <v>3</v>
      </c>
    </row>
    <row r="32" spans="1:37" x14ac:dyDescent="0.25">
      <c r="AE32" s="15">
        <v>29</v>
      </c>
      <c r="AF32" s="60" t="s">
        <v>72</v>
      </c>
      <c r="AG32" s="63"/>
      <c r="AH32" s="7"/>
      <c r="AI32" s="7">
        <v>2</v>
      </c>
      <c r="AJ32" s="7">
        <v>-2</v>
      </c>
      <c r="AK32" s="15">
        <f t="shared" si="2"/>
        <v>2</v>
      </c>
    </row>
    <row r="33" spans="31:37" ht="25.5" x14ac:dyDescent="0.25">
      <c r="AE33" s="15">
        <v>30</v>
      </c>
      <c r="AF33" s="60" t="s">
        <v>75</v>
      </c>
      <c r="AG33" s="63">
        <v>3</v>
      </c>
      <c r="AH33" s="7"/>
      <c r="AI33" s="7"/>
      <c r="AJ33" s="7">
        <v>3</v>
      </c>
      <c r="AK33" s="15">
        <f t="shared" si="2"/>
        <v>2</v>
      </c>
    </row>
    <row r="34" spans="31:37" ht="25.5" x14ac:dyDescent="0.25">
      <c r="AE34" s="15">
        <v>31</v>
      </c>
      <c r="AF34" s="60" t="s">
        <v>48</v>
      </c>
      <c r="AG34" s="63">
        <v>-1</v>
      </c>
      <c r="AH34" s="7">
        <v>-1</v>
      </c>
      <c r="AI34" s="7">
        <v>-1</v>
      </c>
      <c r="AJ34" s="7">
        <v>-1</v>
      </c>
      <c r="AK34" s="15">
        <f t="shared" si="2"/>
        <v>4</v>
      </c>
    </row>
    <row r="35" spans="31:37" x14ac:dyDescent="0.25">
      <c r="AE35" s="15">
        <v>32</v>
      </c>
      <c r="AF35" s="60" t="s">
        <v>49</v>
      </c>
      <c r="AG35" s="63">
        <v>-2</v>
      </c>
      <c r="AH35" s="7">
        <v>-1</v>
      </c>
      <c r="AI35" s="7">
        <v>-2</v>
      </c>
      <c r="AJ35" s="7">
        <v>-1</v>
      </c>
      <c r="AK35" s="15">
        <f t="shared" si="2"/>
        <v>4</v>
      </c>
    </row>
    <row r="36" spans="31:37" x14ac:dyDescent="0.25">
      <c r="AE36" s="15">
        <v>33</v>
      </c>
      <c r="AF36" s="60" t="s">
        <v>50</v>
      </c>
      <c r="AG36" s="63">
        <v>-2</v>
      </c>
      <c r="AH36" s="7">
        <v>-1</v>
      </c>
      <c r="AI36" s="7"/>
      <c r="AJ36" s="7">
        <v>-1</v>
      </c>
      <c r="AK36" s="15">
        <f t="shared" si="2"/>
        <v>3</v>
      </c>
    </row>
    <row r="37" spans="31:37" x14ac:dyDescent="0.25">
      <c r="AE37" s="15">
        <v>34</v>
      </c>
      <c r="AF37" s="60" t="s">
        <v>51</v>
      </c>
      <c r="AG37" s="63">
        <v>-1</v>
      </c>
      <c r="AH37" s="7">
        <v>-1</v>
      </c>
      <c r="AI37" s="7">
        <v>-1</v>
      </c>
      <c r="AJ37" s="7">
        <v>-1</v>
      </c>
      <c r="AK37" s="15">
        <f t="shared" si="2"/>
        <v>4</v>
      </c>
    </row>
    <row r="38" spans="31:37" x14ac:dyDescent="0.25">
      <c r="AE38" s="15">
        <v>35</v>
      </c>
      <c r="AF38" s="60" t="s">
        <v>52</v>
      </c>
      <c r="AG38" s="63">
        <v>-1</v>
      </c>
      <c r="AH38" s="7">
        <v>-1</v>
      </c>
      <c r="AI38" s="7">
        <v>-1</v>
      </c>
      <c r="AJ38" s="7">
        <v>-1</v>
      </c>
      <c r="AK38" s="15">
        <f t="shared" si="2"/>
        <v>4</v>
      </c>
    </row>
    <row r="39" spans="31:37" x14ac:dyDescent="0.25">
      <c r="AE39" s="15">
        <v>36</v>
      </c>
      <c r="AF39" s="60" t="s">
        <v>95</v>
      </c>
      <c r="AG39" s="63">
        <v>3</v>
      </c>
      <c r="AH39" s="7"/>
      <c r="AI39" s="7">
        <v>1</v>
      </c>
      <c r="AJ39" s="7">
        <v>4</v>
      </c>
      <c r="AK39" s="15">
        <f t="shared" si="2"/>
        <v>3</v>
      </c>
    </row>
    <row r="40" spans="31:37" ht="25.5" x14ac:dyDescent="0.25">
      <c r="AE40" s="15">
        <v>37</v>
      </c>
      <c r="AF40" s="60" t="s">
        <v>53</v>
      </c>
      <c r="AG40" s="64">
        <v>-2</v>
      </c>
      <c r="AH40" s="7"/>
      <c r="AI40" s="7"/>
      <c r="AJ40" s="65">
        <v>-2</v>
      </c>
      <c r="AK40" s="15">
        <f t="shared" si="2"/>
        <v>2</v>
      </c>
    </row>
    <row r="41" spans="31:37" x14ac:dyDescent="0.25">
      <c r="AE41" s="15">
        <v>38</v>
      </c>
      <c r="AF41" s="60" t="s">
        <v>96</v>
      </c>
      <c r="AG41" s="64"/>
      <c r="AH41" s="65"/>
      <c r="AI41" s="7">
        <v>1</v>
      </c>
      <c r="AJ41" s="65">
        <v>2</v>
      </c>
      <c r="AK41" s="15">
        <f t="shared" si="2"/>
        <v>2</v>
      </c>
    </row>
    <row r="42" spans="31:37" x14ac:dyDescent="0.25">
      <c r="AE42" s="15">
        <v>39</v>
      </c>
      <c r="AF42" s="60" t="s">
        <v>73</v>
      </c>
      <c r="AG42" s="63"/>
      <c r="AH42" s="7"/>
      <c r="AI42" s="65">
        <v>2</v>
      </c>
      <c r="AJ42" s="65">
        <v>-2</v>
      </c>
      <c r="AK42" s="15">
        <f t="shared" si="2"/>
        <v>2</v>
      </c>
    </row>
    <row r="43" spans="31:37" x14ac:dyDescent="0.25">
      <c r="AE43" s="15">
        <v>40</v>
      </c>
      <c r="AF43" s="60" t="s">
        <v>54</v>
      </c>
      <c r="AG43" s="63"/>
      <c r="AH43" s="65"/>
      <c r="AI43" s="65">
        <v>1</v>
      </c>
      <c r="AJ43" s="65">
        <v>3</v>
      </c>
      <c r="AK43" s="15">
        <f t="shared" si="2"/>
        <v>2</v>
      </c>
    </row>
    <row r="44" spans="31:37" ht="25.5" x14ac:dyDescent="0.25">
      <c r="AE44" s="15">
        <v>41</v>
      </c>
      <c r="AF44" s="60" t="s">
        <v>55</v>
      </c>
      <c r="AG44" s="64">
        <v>-1</v>
      </c>
      <c r="AH44" s="7"/>
      <c r="AI44" s="65">
        <v>1</v>
      </c>
      <c r="AJ44" s="7"/>
      <c r="AK44" s="15">
        <f t="shared" si="2"/>
        <v>2</v>
      </c>
    </row>
    <row r="45" spans="31:37" x14ac:dyDescent="0.25">
      <c r="AE45" s="15">
        <v>42</v>
      </c>
      <c r="AF45" s="60" t="s">
        <v>56</v>
      </c>
      <c r="AG45" s="63">
        <v>2</v>
      </c>
      <c r="AH45" s="7"/>
      <c r="AI45" s="65">
        <v>1</v>
      </c>
      <c r="AJ45" s="65"/>
      <c r="AK45" s="15">
        <f t="shared" si="2"/>
        <v>2</v>
      </c>
    </row>
    <row r="46" spans="31:37" x14ac:dyDescent="0.25">
      <c r="AE46" s="15">
        <v>43</v>
      </c>
      <c r="AF46" s="60" t="s">
        <v>97</v>
      </c>
      <c r="AG46" s="63">
        <v>-1</v>
      </c>
      <c r="AH46" s="7">
        <v>-1</v>
      </c>
      <c r="AI46" s="7"/>
      <c r="AJ46" s="7"/>
      <c r="AK46" s="15">
        <f t="shared" si="2"/>
        <v>2</v>
      </c>
    </row>
    <row r="47" spans="31:37" x14ac:dyDescent="0.25">
      <c r="AE47" s="15">
        <v>44</v>
      </c>
      <c r="AF47" s="60" t="s">
        <v>102</v>
      </c>
      <c r="AG47" s="63">
        <v>3</v>
      </c>
      <c r="AH47" s="7">
        <v>4</v>
      </c>
      <c r="AI47" s="7">
        <v>1</v>
      </c>
      <c r="AJ47" s="7">
        <v>2</v>
      </c>
      <c r="AK47" s="15">
        <f t="shared" si="2"/>
        <v>4</v>
      </c>
    </row>
    <row r="48" spans="31:37" x14ac:dyDescent="0.25">
      <c r="AE48" s="15">
        <v>45</v>
      </c>
      <c r="AF48" s="60" t="s">
        <v>74</v>
      </c>
      <c r="AG48" s="63"/>
      <c r="AH48" s="7"/>
      <c r="AI48" s="7">
        <v>1</v>
      </c>
      <c r="AJ48" s="7">
        <v>-1</v>
      </c>
      <c r="AK48" s="15">
        <f t="shared" si="2"/>
        <v>2</v>
      </c>
    </row>
    <row r="49" spans="31:37" x14ac:dyDescent="0.25">
      <c r="AE49" s="15">
        <v>46</v>
      </c>
      <c r="AF49" s="60" t="s">
        <v>57</v>
      </c>
      <c r="AG49" s="63">
        <v>3</v>
      </c>
      <c r="AH49" s="7"/>
      <c r="AI49" s="7">
        <v>2</v>
      </c>
      <c r="AJ49" s="7">
        <v>3</v>
      </c>
      <c r="AK49" s="15">
        <f t="shared" si="2"/>
        <v>3</v>
      </c>
    </row>
    <row r="50" spans="31:37" x14ac:dyDescent="0.25">
      <c r="AE50" s="15">
        <v>47</v>
      </c>
      <c r="AF50" s="60" t="s">
        <v>58</v>
      </c>
      <c r="AG50" s="63">
        <v>-2</v>
      </c>
      <c r="AH50" s="7">
        <v>1</v>
      </c>
      <c r="AI50" s="7"/>
      <c r="AJ50" s="7">
        <v>-1</v>
      </c>
      <c r="AK50" s="15">
        <f t="shared" si="2"/>
        <v>3</v>
      </c>
    </row>
    <row r="51" spans="31:37" x14ac:dyDescent="0.25">
      <c r="AE51" s="15">
        <v>48</v>
      </c>
      <c r="AF51" s="60" t="s">
        <v>59</v>
      </c>
      <c r="AG51" s="63">
        <v>-1</v>
      </c>
      <c r="AH51" s="7">
        <v>-1</v>
      </c>
      <c r="AI51" s="7"/>
      <c r="AJ51" s="7">
        <v>4</v>
      </c>
      <c r="AK51" s="15">
        <f t="shared" si="2"/>
        <v>3</v>
      </c>
    </row>
    <row r="52" spans="31:37" x14ac:dyDescent="0.25">
      <c r="AE52" s="15">
        <v>49</v>
      </c>
      <c r="AF52" s="60" t="s">
        <v>60</v>
      </c>
      <c r="AG52" s="63">
        <v>3</v>
      </c>
      <c r="AH52" s="7"/>
      <c r="AI52" s="7">
        <v>2</v>
      </c>
      <c r="AJ52" s="7">
        <v>3</v>
      </c>
      <c r="AK52" s="15">
        <f t="shared" si="2"/>
        <v>3</v>
      </c>
    </row>
    <row r="53" spans="31:37" x14ac:dyDescent="0.25">
      <c r="AE53" s="15">
        <v>50</v>
      </c>
      <c r="AF53" s="60" t="s">
        <v>61</v>
      </c>
      <c r="AG53" s="63"/>
      <c r="AH53" s="7"/>
      <c r="AI53" s="7">
        <v>1</v>
      </c>
      <c r="AJ53" s="7">
        <v>2</v>
      </c>
      <c r="AK53" s="15">
        <f t="shared" si="2"/>
        <v>2</v>
      </c>
    </row>
    <row r="54" spans="31:37" x14ac:dyDescent="0.25">
      <c r="AE54" s="15">
        <v>51</v>
      </c>
      <c r="AF54" s="60" t="s">
        <v>62</v>
      </c>
      <c r="AG54" s="63">
        <v>-3</v>
      </c>
      <c r="AH54" s="7">
        <v>-1</v>
      </c>
      <c r="AI54" s="7"/>
      <c r="AJ54" s="7"/>
      <c r="AK54" s="15">
        <f t="shared" si="2"/>
        <v>2</v>
      </c>
    </row>
    <row r="55" spans="31:37" x14ac:dyDescent="0.25">
      <c r="AE55" s="15">
        <v>52</v>
      </c>
      <c r="AF55" s="60" t="s">
        <v>63</v>
      </c>
      <c r="AG55" s="63">
        <v>-2</v>
      </c>
      <c r="AH55" s="7">
        <v>-1</v>
      </c>
      <c r="AI55" s="7"/>
      <c r="AJ55" s="7">
        <v>-1</v>
      </c>
      <c r="AK55" s="15">
        <f t="shared" si="2"/>
        <v>3</v>
      </c>
    </row>
    <row r="56" spans="31:37" ht="25.5" x14ac:dyDescent="0.25">
      <c r="AE56" s="15">
        <v>53</v>
      </c>
      <c r="AF56" s="60" t="s">
        <v>70</v>
      </c>
      <c r="AG56" s="63"/>
      <c r="AH56" s="7"/>
      <c r="AI56" s="7">
        <v>1</v>
      </c>
      <c r="AJ56" s="7">
        <v>2</v>
      </c>
      <c r="AK56" s="15">
        <f t="shared" si="2"/>
        <v>2</v>
      </c>
    </row>
    <row r="57" spans="31:37" ht="25.5" x14ac:dyDescent="0.25">
      <c r="AE57" s="15">
        <v>54</v>
      </c>
      <c r="AF57" s="60" t="s">
        <v>76</v>
      </c>
      <c r="AG57" s="63"/>
      <c r="AH57" s="7"/>
      <c r="AI57" s="7">
        <v>1</v>
      </c>
      <c r="AJ57" s="7">
        <v>2</v>
      </c>
      <c r="AK57" s="15">
        <f t="shared" si="2"/>
        <v>2</v>
      </c>
    </row>
    <row r="58" spans="31:37" ht="25.5" x14ac:dyDescent="0.25">
      <c r="AE58" s="15">
        <v>55</v>
      </c>
      <c r="AF58" s="60" t="s">
        <v>64</v>
      </c>
      <c r="AG58" s="63">
        <v>-3</v>
      </c>
      <c r="AH58" s="7">
        <v>-2</v>
      </c>
      <c r="AI58" s="7">
        <v>-3</v>
      </c>
      <c r="AJ58" s="7">
        <v>-4</v>
      </c>
      <c r="AK58" s="15">
        <f t="shared" si="2"/>
        <v>4</v>
      </c>
    </row>
    <row r="59" spans="31:37" x14ac:dyDescent="0.25">
      <c r="AE59" s="15">
        <v>56</v>
      </c>
      <c r="AF59" s="60" t="s">
        <v>65</v>
      </c>
      <c r="AG59" s="63">
        <v>3</v>
      </c>
      <c r="AH59" s="7"/>
      <c r="AI59" s="7">
        <v>2</v>
      </c>
      <c r="AJ59" s="7">
        <v>3</v>
      </c>
      <c r="AK59" s="15">
        <f t="shared" si="2"/>
        <v>3</v>
      </c>
    </row>
    <row r="60" spans="31:37" x14ac:dyDescent="0.25">
      <c r="AE60" s="15">
        <v>57</v>
      </c>
      <c r="AF60" s="60" t="s">
        <v>66</v>
      </c>
      <c r="AG60" s="63">
        <v>3</v>
      </c>
      <c r="AH60" s="7"/>
      <c r="AI60" s="7">
        <v>2</v>
      </c>
      <c r="AJ60" s="7"/>
      <c r="AK60" s="15">
        <f t="shared" si="2"/>
        <v>2</v>
      </c>
    </row>
    <row r="61" spans="31:37" x14ac:dyDescent="0.25">
      <c r="AE61" s="15">
        <v>58</v>
      </c>
      <c r="AF61" s="60" t="s">
        <v>67</v>
      </c>
      <c r="AG61" s="63">
        <v>1</v>
      </c>
      <c r="AH61" s="7"/>
      <c r="AI61" s="7">
        <v>1</v>
      </c>
      <c r="AJ61" s="7">
        <v>3</v>
      </c>
      <c r="AK61" s="15">
        <f t="shared" si="2"/>
        <v>3</v>
      </c>
    </row>
    <row r="62" spans="31:37" x14ac:dyDescent="0.25">
      <c r="AE62" s="15">
        <v>59</v>
      </c>
      <c r="AF62" s="60" t="s">
        <v>68</v>
      </c>
      <c r="AG62" s="63">
        <v>4</v>
      </c>
      <c r="AH62" s="7">
        <v>3</v>
      </c>
      <c r="AI62" s="7">
        <v>1</v>
      </c>
      <c r="AJ62" s="7">
        <v>3</v>
      </c>
      <c r="AK62" s="15">
        <f t="shared" si="2"/>
        <v>4</v>
      </c>
    </row>
    <row r="63" spans="31:37" x14ac:dyDescent="0.25">
      <c r="AE63" s="15">
        <v>60</v>
      </c>
      <c r="AF63" s="60" t="s">
        <v>98</v>
      </c>
      <c r="AG63" s="63">
        <v>-1</v>
      </c>
      <c r="AH63" s="7"/>
      <c r="AI63" s="7"/>
      <c r="AJ63" s="7">
        <v>-3</v>
      </c>
      <c r="AK63" s="15">
        <f t="shared" si="2"/>
        <v>2</v>
      </c>
    </row>
    <row r="64" spans="31:37" x14ac:dyDescent="0.25">
      <c r="AE64" s="15" t="s">
        <v>103</v>
      </c>
      <c r="AG64" s="15">
        <f>SUM(AG2:AG63)</f>
        <v>24</v>
      </c>
      <c r="AH64" s="15">
        <f t="shared" ref="AH64:AJ64" si="3">SUM(AH2:AH63)</f>
        <v>15</v>
      </c>
      <c r="AI64" s="15">
        <f t="shared" si="3"/>
        <v>26</v>
      </c>
      <c r="AJ64" s="15">
        <f t="shared" si="3"/>
        <v>19</v>
      </c>
    </row>
  </sheetData>
  <mergeCells count="8">
    <mergeCell ref="M18:R18"/>
    <mergeCell ref="A17:J17"/>
    <mergeCell ref="M1:T1"/>
    <mergeCell ref="X6:Z6"/>
    <mergeCell ref="O7:P7"/>
    <mergeCell ref="O8:P8"/>
    <mergeCell ref="M9:T12"/>
    <mergeCell ref="M14:P14"/>
  </mergeCells>
  <conditionalFormatting sqref="R8:T8 M3:Q6">
    <cfRule type="cellIs" dxfId="26" priority="9" stopIfTrue="1" operator="greaterThan">
      <formula>0</formula>
    </cfRule>
    <cfRule type="cellIs" dxfId="25" priority="10" stopIfTrue="1" operator="lessThanOrEqual">
      <formula>0</formula>
    </cfRule>
  </conditionalFormatting>
  <conditionalFormatting sqref="AC1:AD1 X7:Z7">
    <cfRule type="cellIs" dxfId="24" priority="7" stopIfTrue="1" operator="equal">
      <formula>1</formula>
    </cfRule>
    <cfRule type="cellIs" dxfId="23" priority="8" stopIfTrue="1" operator="equal">
      <formula>0</formula>
    </cfRule>
  </conditionalFormatting>
  <conditionalFormatting sqref="X2:AA4">
    <cfRule type="cellIs" dxfId="22" priority="4" stopIfTrue="1" operator="greaterThan">
      <formula>0</formula>
    </cfRule>
    <cfRule type="cellIs" dxfId="21" priority="5" stopIfTrue="1" operator="lessThanOrEqual">
      <formula>0</formula>
    </cfRule>
  </conditionalFormatting>
  <conditionalFormatting sqref="R7">
    <cfRule type="cellIs" dxfId="20" priority="2" stopIfTrue="1" operator="equal">
      <formula>1</formula>
    </cfRule>
    <cfRule type="cellIs" dxfId="19" priority="3" stopIfTrue="1" operator="equal">
      <formula>0</formula>
    </cfRule>
  </conditionalFormatting>
  <conditionalFormatting sqref="T3:T5">
    <cfRule type="expression" priority="11">
      <formula>IF(R3=M2,M3*2)(IF(R3=N2,N3*2)(IF(R3=O2,O3*2)(IF(R3=P2,P3*2))))</formula>
    </cfRule>
  </conditionalFormatting>
  <conditionalFormatting sqref="M3:P5">
    <cfRule type="cellIs" dxfId="18" priority="1" stopIfTrue="1" operator="greaterThanOrEqual">
      <formula>10</formula>
    </cfRule>
  </conditionalFormatting>
  <dataValidations count="1">
    <dataValidation type="list" allowBlank="1" showInputMessage="1" showErrorMessage="1" sqref="R3:S5">
      <formula1>$M$2:$Q$2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M16:R16 M9 O22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3"/>
  <sheetViews>
    <sheetView showGridLines="0" zoomScale="90" zoomScaleNormal="90" workbookViewId="0">
      <selection activeCell="T24" sqref="T24"/>
    </sheetView>
  </sheetViews>
  <sheetFormatPr defaultColWidth="9.140625" defaultRowHeight="15" x14ac:dyDescent="0.25"/>
  <cols>
    <col min="1" max="10" width="9.140625" style="2"/>
    <col min="11" max="11" width="5.7109375" style="2" customWidth="1"/>
    <col min="12" max="12" width="10.5703125" style="2" customWidth="1"/>
    <col min="13" max="14" width="9.140625" style="2"/>
    <col min="15" max="15" width="9.85546875" style="2" bestFit="1" customWidth="1"/>
    <col min="16" max="16" width="9.140625" style="2"/>
    <col min="17" max="17" width="1.140625" style="32" customWidth="1"/>
    <col min="18" max="18" width="8.5703125" style="2" bestFit="1" customWidth="1"/>
    <col min="19" max="19" width="11.5703125" style="2" customWidth="1"/>
    <col min="20" max="20" width="9.42578125" style="2" bestFit="1" customWidth="1"/>
    <col min="21" max="27" width="9.140625" style="2"/>
    <col min="28" max="28" width="11.5703125" style="2" customWidth="1"/>
    <col min="29" max="30" width="9.140625" style="14" customWidth="1"/>
    <col min="31" max="31" width="9.140625" style="15" hidden="1" customWidth="1"/>
    <col min="32" max="32" width="137" style="15" hidden="1" customWidth="1"/>
    <col min="33" max="33" width="9.140625" style="15" hidden="1" customWidth="1"/>
    <col min="34" max="34" width="9.42578125" style="15" hidden="1" customWidth="1"/>
    <col min="35" max="35" width="10.140625" style="15" hidden="1" customWidth="1"/>
    <col min="36" max="37" width="9.140625" style="15" hidden="1" customWidth="1"/>
    <col min="38" max="38" width="9.140625" style="2" customWidth="1"/>
    <col min="39" max="16384" width="9.140625" style="2"/>
  </cols>
  <sheetData>
    <row r="1" spans="1:37" ht="15.75" thickBot="1" x14ac:dyDescent="0.3">
      <c r="L1" s="3"/>
      <c r="M1" s="75" t="s">
        <v>10</v>
      </c>
      <c r="N1" s="75"/>
      <c r="O1" s="75"/>
      <c r="P1" s="75"/>
      <c r="Q1" s="75"/>
      <c r="R1" s="75"/>
      <c r="S1" s="75"/>
      <c r="T1" s="75"/>
      <c r="U1" s="3"/>
      <c r="X1" s="4" t="s">
        <v>3</v>
      </c>
      <c r="Y1" s="4" t="s">
        <v>5</v>
      </c>
      <c r="Z1" s="4" t="s">
        <v>4</v>
      </c>
      <c r="AA1" s="4" t="s">
        <v>6</v>
      </c>
      <c r="AC1" s="5" t="s">
        <v>18</v>
      </c>
      <c r="AD1" s="6" t="str">
        <f>VLOOKUP($O$8,$AE:$AK,7,FALSE)</f>
        <v>-</v>
      </c>
      <c r="AE1" s="7" t="s">
        <v>13</v>
      </c>
      <c r="AF1" s="7" t="s">
        <v>14</v>
      </c>
      <c r="AG1" s="7" t="s">
        <v>3</v>
      </c>
      <c r="AH1" s="7" t="s">
        <v>5</v>
      </c>
      <c r="AI1" s="7" t="s">
        <v>4</v>
      </c>
      <c r="AJ1" s="7" t="s">
        <v>6</v>
      </c>
      <c r="AK1" s="7" t="s">
        <v>17</v>
      </c>
    </row>
    <row r="2" spans="1:37" ht="16.5" thickTop="1" thickBot="1" x14ac:dyDescent="0.3">
      <c r="L2" s="3"/>
      <c r="M2" s="8" t="s">
        <v>3</v>
      </c>
      <c r="N2" s="8" t="s">
        <v>5</v>
      </c>
      <c r="O2" s="8" t="s">
        <v>4</v>
      </c>
      <c r="P2" s="8" t="s">
        <v>6</v>
      </c>
      <c r="Q2" s="9"/>
      <c r="R2" s="58" t="s">
        <v>8</v>
      </c>
      <c r="S2" s="58" t="s">
        <v>9</v>
      </c>
      <c r="T2" s="11" t="s">
        <v>11</v>
      </c>
      <c r="W2" s="12" t="s">
        <v>0</v>
      </c>
      <c r="X2" s="13">
        <f>IF(R3="Prazo",M3*2,IF(S3="Prazo",M3*0.5,M3))</f>
        <v>2</v>
      </c>
      <c r="Y2" s="13">
        <f>IF(R3="Escopo",N3*2,IF(S3="Escopo",N3*0.5,N3))</f>
        <v>2</v>
      </c>
      <c r="Z2" s="13">
        <f>IF(R3="Qualidade",O3*2,IF(S3="Qualidade",O3*0.5,O3))</f>
        <v>2</v>
      </c>
      <c r="AA2" s="13">
        <f>IF(R3="Custo",P3*2,IF(S3="Custo",P3*0.5,P3))</f>
        <v>2</v>
      </c>
      <c r="AE2" s="15">
        <v>0</v>
      </c>
      <c r="AF2" s="16" t="s">
        <v>36</v>
      </c>
      <c r="AG2" s="17"/>
      <c r="AH2" s="17"/>
      <c r="AI2" s="18"/>
      <c r="AK2" s="15" t="s">
        <v>36</v>
      </c>
    </row>
    <row r="3" spans="1:37" ht="21.75" customHeight="1" thickTop="1" x14ac:dyDescent="0.25">
      <c r="L3" s="19" t="s">
        <v>0</v>
      </c>
      <c r="M3" s="20">
        <v>2</v>
      </c>
      <c r="N3" s="20">
        <v>2</v>
      </c>
      <c r="O3" s="20">
        <v>2</v>
      </c>
      <c r="P3" s="20">
        <v>2</v>
      </c>
      <c r="Q3" s="21"/>
      <c r="R3" s="22"/>
      <c r="S3" s="23"/>
      <c r="T3" s="24">
        <f>SUM(X2:AA2)+(2*X8)</f>
        <v>8</v>
      </c>
      <c r="V3" s="25"/>
      <c r="W3" s="26" t="s">
        <v>2</v>
      </c>
      <c r="X3" s="13">
        <f>IF(R4="Prazo",M4*2,IF(S4="Prazo",M4*0.5,M4))</f>
        <v>2</v>
      </c>
      <c r="Y3" s="13">
        <f t="shared" ref="Y3:Y4" si="0">IF(R4="Escopo",N4*2,IF(S4="Escopo",N4*0.5,N4))</f>
        <v>2</v>
      </c>
      <c r="Z3" s="13">
        <f t="shared" ref="Z3:Z4" si="1">IF(R4="Qualidade",O4*2,IF(S4="Qualidade",O4*0.5,O4))</f>
        <v>2</v>
      </c>
      <c r="AA3" s="13">
        <f>IF(R4="Custo",P4*2,IF(S4="Custo",P4*0.5,P4))</f>
        <v>2</v>
      </c>
      <c r="AE3" s="15">
        <v>1</v>
      </c>
      <c r="AF3" s="59" t="s">
        <v>83</v>
      </c>
      <c r="AG3" s="61">
        <v>-2</v>
      </c>
      <c r="AH3" s="62">
        <v>-1</v>
      </c>
      <c r="AI3" s="7"/>
      <c r="AJ3" s="7">
        <v>-1</v>
      </c>
      <c r="AK3" s="18">
        <f>COUNT(AG3:AJ3)</f>
        <v>3</v>
      </c>
    </row>
    <row r="4" spans="1:37" ht="18" customHeight="1" x14ac:dyDescent="0.25">
      <c r="L4" s="27" t="s">
        <v>2</v>
      </c>
      <c r="M4" s="20">
        <v>2</v>
      </c>
      <c r="N4" s="20">
        <v>2</v>
      </c>
      <c r="O4" s="20">
        <v>2</v>
      </c>
      <c r="P4" s="20">
        <v>2</v>
      </c>
      <c r="Q4" s="21"/>
      <c r="R4" s="28"/>
      <c r="S4" s="23"/>
      <c r="T4" s="24">
        <f>SUM(X3:AA3)+(2*Y8)</f>
        <v>8</v>
      </c>
      <c r="W4" s="29" t="s">
        <v>1</v>
      </c>
      <c r="X4" s="13">
        <f>IF(R5="Prazo",M5*2,IF(S5="Prazo",M5*0.5,M5))</f>
        <v>2</v>
      </c>
      <c r="Y4" s="13">
        <f t="shared" si="0"/>
        <v>2</v>
      </c>
      <c r="Z4" s="13">
        <f t="shared" si="1"/>
        <v>2</v>
      </c>
      <c r="AA4" s="13">
        <f>IF(R5="Custo",P5*2,IF(S5="Custo",P5*0.5,P5))</f>
        <v>2</v>
      </c>
      <c r="AE4" s="15">
        <v>2</v>
      </c>
      <c r="AF4" s="59" t="s">
        <v>99</v>
      </c>
      <c r="AG4" s="63">
        <v>2</v>
      </c>
      <c r="AH4" s="62">
        <v>2</v>
      </c>
      <c r="AI4" s="62">
        <v>1</v>
      </c>
      <c r="AJ4" s="62">
        <v>2</v>
      </c>
      <c r="AK4" s="18">
        <f t="shared" ref="AK4:AK63" si="2">COUNT(AG4:AJ4)</f>
        <v>4</v>
      </c>
    </row>
    <row r="5" spans="1:37" ht="16.5" customHeight="1" x14ac:dyDescent="0.25">
      <c r="L5" s="30" t="s">
        <v>1</v>
      </c>
      <c r="M5" s="20">
        <v>2</v>
      </c>
      <c r="N5" s="20">
        <v>2</v>
      </c>
      <c r="O5" s="20">
        <v>2</v>
      </c>
      <c r="P5" s="20">
        <v>2</v>
      </c>
      <c r="Q5" s="21"/>
      <c r="R5" s="28"/>
      <c r="S5" s="23"/>
      <c r="T5" s="24">
        <f>SUM(X4:AA4)+(2*Z8)</f>
        <v>8</v>
      </c>
      <c r="AE5" s="15">
        <v>3</v>
      </c>
      <c r="AF5" s="59" t="s">
        <v>84</v>
      </c>
      <c r="AG5" s="63">
        <v>-1</v>
      </c>
      <c r="AH5" s="7">
        <v>-1</v>
      </c>
      <c r="AI5" s="7"/>
      <c r="AJ5" s="7">
        <v>-2</v>
      </c>
      <c r="AK5" s="15">
        <f t="shared" si="2"/>
        <v>3</v>
      </c>
    </row>
    <row r="6" spans="1:37" ht="15.75" thickBot="1" x14ac:dyDescent="0.3">
      <c r="L6" s="31"/>
      <c r="M6" s="32"/>
      <c r="N6" s="32"/>
      <c r="O6" s="32"/>
      <c r="P6" s="32"/>
      <c r="R6" s="33"/>
      <c r="S6" s="33"/>
      <c r="X6" s="76" t="s">
        <v>12</v>
      </c>
      <c r="Y6" s="76"/>
      <c r="Z6" s="76"/>
      <c r="AE6" s="15">
        <v>4</v>
      </c>
      <c r="AF6" s="59" t="s">
        <v>85</v>
      </c>
      <c r="AG6" s="63">
        <v>-1</v>
      </c>
      <c r="AH6" s="7">
        <v>-1</v>
      </c>
      <c r="AI6" s="7"/>
      <c r="AJ6" s="7"/>
      <c r="AK6" s="15">
        <f t="shared" si="2"/>
        <v>2</v>
      </c>
    </row>
    <row r="7" spans="1:37" ht="30.6" customHeight="1" thickTop="1" thickBot="1" x14ac:dyDescent="0.3">
      <c r="L7" s="34"/>
      <c r="M7" s="35" t="s">
        <v>16</v>
      </c>
      <c r="O7" s="77" t="s">
        <v>15</v>
      </c>
      <c r="P7" s="77"/>
      <c r="R7" s="34"/>
      <c r="S7" s="36" t="s">
        <v>81</v>
      </c>
      <c r="T7" s="37" t="str">
        <f>IF($AD$1=2,1,IF($AD$1=3,2,"3"))</f>
        <v>3</v>
      </c>
      <c r="X7" s="38" t="s">
        <v>0</v>
      </c>
      <c r="Y7" s="38" t="s">
        <v>2</v>
      </c>
      <c r="Z7" s="38" t="s">
        <v>1</v>
      </c>
      <c r="AE7" s="15">
        <v>5</v>
      </c>
      <c r="AF7" s="60" t="s">
        <v>37</v>
      </c>
      <c r="AG7" s="63">
        <v>3</v>
      </c>
      <c r="AH7" s="7">
        <v>2</v>
      </c>
      <c r="AI7" s="7"/>
      <c r="AJ7" s="7"/>
      <c r="AK7" s="15">
        <f t="shared" si="2"/>
        <v>2</v>
      </c>
    </row>
    <row r="8" spans="1:37" ht="16.5" thickTop="1" thickBot="1" x14ac:dyDescent="0.3">
      <c r="L8" s="39"/>
      <c r="M8" s="40">
        <v>0</v>
      </c>
      <c r="N8" s="32"/>
      <c r="O8" s="78"/>
      <c r="P8" s="78"/>
      <c r="Q8" s="41"/>
      <c r="R8" s="42"/>
      <c r="S8" s="42"/>
      <c r="T8" s="42"/>
      <c r="X8" s="43"/>
      <c r="Y8" s="43"/>
      <c r="Z8" s="43"/>
      <c r="AE8" s="15">
        <v>6</v>
      </c>
      <c r="AF8" s="60" t="s">
        <v>86</v>
      </c>
      <c r="AG8" s="63">
        <v>3</v>
      </c>
      <c r="AH8" s="7">
        <v>2</v>
      </c>
      <c r="AI8" s="7"/>
      <c r="AJ8" s="7">
        <v>2</v>
      </c>
      <c r="AK8" s="15">
        <f t="shared" si="2"/>
        <v>3</v>
      </c>
    </row>
    <row r="9" spans="1:37" x14ac:dyDescent="0.25">
      <c r="L9" s="39"/>
      <c r="M9" s="79" t="str">
        <f>VLOOKUP(O8,AE:AF,2,FALSE)</f>
        <v>-</v>
      </c>
      <c r="N9" s="80"/>
      <c r="O9" s="80"/>
      <c r="P9" s="80"/>
      <c r="Q9" s="80"/>
      <c r="R9" s="80"/>
      <c r="S9" s="80"/>
      <c r="T9" s="81"/>
      <c r="AE9" s="15">
        <v>7</v>
      </c>
      <c r="AF9" s="60" t="s">
        <v>100</v>
      </c>
      <c r="AG9" s="63">
        <v>-2</v>
      </c>
      <c r="AH9" s="7">
        <v>-1</v>
      </c>
      <c r="AI9" s="7"/>
      <c r="AJ9" s="7">
        <v>-2</v>
      </c>
      <c r="AK9" s="15">
        <f t="shared" si="2"/>
        <v>3</v>
      </c>
    </row>
    <row r="10" spans="1:37" ht="12.75" customHeight="1" x14ac:dyDescent="0.25">
      <c r="L10" s="39"/>
      <c r="M10" s="82"/>
      <c r="N10" s="83"/>
      <c r="O10" s="83"/>
      <c r="P10" s="83"/>
      <c r="Q10" s="83"/>
      <c r="R10" s="83"/>
      <c r="S10" s="83"/>
      <c r="T10" s="84"/>
      <c r="AE10" s="15">
        <v>8</v>
      </c>
      <c r="AF10" s="60" t="s">
        <v>87</v>
      </c>
      <c r="AG10" s="63">
        <v>-1</v>
      </c>
      <c r="AH10" s="7"/>
      <c r="AI10" s="7">
        <v>-3</v>
      </c>
      <c r="AJ10" s="7">
        <v>-2</v>
      </c>
      <c r="AK10" s="15">
        <f t="shared" si="2"/>
        <v>3</v>
      </c>
    </row>
    <row r="11" spans="1:37" ht="2.25" customHeight="1" x14ac:dyDescent="0.25">
      <c r="L11" s="39"/>
      <c r="M11" s="82"/>
      <c r="N11" s="83"/>
      <c r="O11" s="83"/>
      <c r="P11" s="83"/>
      <c r="Q11" s="83"/>
      <c r="R11" s="83"/>
      <c r="S11" s="83"/>
      <c r="T11" s="84"/>
      <c r="AE11" s="15">
        <v>9</v>
      </c>
      <c r="AF11" s="60" t="s">
        <v>38</v>
      </c>
      <c r="AG11" s="63">
        <v>3</v>
      </c>
      <c r="AH11" s="7">
        <v>3</v>
      </c>
      <c r="AI11" s="7">
        <v>2</v>
      </c>
      <c r="AJ11" s="7">
        <v>4</v>
      </c>
      <c r="AK11" s="15">
        <f t="shared" si="2"/>
        <v>4</v>
      </c>
    </row>
    <row r="12" spans="1:37" ht="27.75" customHeight="1" thickBot="1" x14ac:dyDescent="0.3">
      <c r="L12" s="39"/>
      <c r="M12" s="85"/>
      <c r="N12" s="86"/>
      <c r="O12" s="86"/>
      <c r="P12" s="86"/>
      <c r="Q12" s="86"/>
      <c r="R12" s="86"/>
      <c r="S12" s="86"/>
      <c r="T12" s="87"/>
      <c r="AE12" s="15">
        <v>10</v>
      </c>
      <c r="AF12" s="60" t="s">
        <v>39</v>
      </c>
      <c r="AG12" s="63">
        <v>3</v>
      </c>
      <c r="AH12" s="7">
        <v>2</v>
      </c>
      <c r="AI12" s="7">
        <v>2</v>
      </c>
      <c r="AJ12" s="7">
        <v>2</v>
      </c>
      <c r="AK12" s="15">
        <f t="shared" si="2"/>
        <v>4</v>
      </c>
    </row>
    <row r="13" spans="1:37" ht="18.95" customHeight="1" thickBot="1" x14ac:dyDescent="0.3">
      <c r="L13" s="67"/>
      <c r="M13" s="66"/>
      <c r="N13" s="66"/>
      <c r="O13" s="66"/>
      <c r="P13" s="66"/>
      <c r="Q13" s="66"/>
      <c r="R13" s="66"/>
      <c r="S13" s="66"/>
      <c r="T13" s="66"/>
      <c r="AF13" s="60"/>
      <c r="AG13" s="63"/>
      <c r="AH13" s="7"/>
      <c r="AI13" s="7"/>
      <c r="AJ13" s="7"/>
    </row>
    <row r="14" spans="1:37" ht="19.5" customHeight="1" thickBot="1" x14ac:dyDescent="0.3">
      <c r="L14" s="39"/>
      <c r="M14" s="88" t="s">
        <v>104</v>
      </c>
      <c r="N14" s="89"/>
      <c r="O14" s="89"/>
      <c r="P14" s="90"/>
      <c r="Q14" s="41"/>
      <c r="R14" s="42"/>
      <c r="S14" s="42"/>
      <c r="T14" s="42"/>
      <c r="AE14" s="15">
        <v>11</v>
      </c>
      <c r="AF14" s="60" t="s">
        <v>88</v>
      </c>
      <c r="AG14" s="63">
        <v>-1</v>
      </c>
      <c r="AH14" s="7">
        <v>-1</v>
      </c>
      <c r="AI14" s="7">
        <v>-2</v>
      </c>
      <c r="AJ14" s="7">
        <v>-1</v>
      </c>
      <c r="AK14" s="15">
        <f t="shared" si="2"/>
        <v>4</v>
      </c>
    </row>
    <row r="15" spans="1:37" ht="15.75" thickBot="1" x14ac:dyDescent="0.3">
      <c r="A15" s="43"/>
      <c r="L15" s="39"/>
      <c r="M15" s="44" t="s">
        <v>3</v>
      </c>
      <c r="N15" s="45" t="s">
        <v>5</v>
      </c>
      <c r="O15" s="45" t="s">
        <v>4</v>
      </c>
      <c r="P15" s="46" t="s">
        <v>6</v>
      </c>
      <c r="Q15" s="41"/>
      <c r="R15" s="42"/>
      <c r="AE15" s="15">
        <v>12</v>
      </c>
      <c r="AF15" s="60" t="s">
        <v>40</v>
      </c>
      <c r="AG15" s="63">
        <v>-3</v>
      </c>
      <c r="AH15" s="7">
        <v>-1</v>
      </c>
      <c r="AI15" s="7">
        <v>-3</v>
      </c>
      <c r="AJ15" s="7">
        <v>-3</v>
      </c>
      <c r="AK15" s="15">
        <f t="shared" si="2"/>
        <v>4</v>
      </c>
    </row>
    <row r="16" spans="1:37" ht="18.75" customHeight="1" x14ac:dyDescent="0.25">
      <c r="L16" s="39"/>
      <c r="M16" s="47" t="str">
        <f>IF($M$8=0,"",VLOOKUP($O$8,$AE:$AJ,3,FALSE))</f>
        <v/>
      </c>
      <c r="N16" s="47" t="str">
        <f>IF($M$8=0,"",VLOOKUP($O$8,$AE:$AJ,4,FALSE))</f>
        <v/>
      </c>
      <c r="O16" s="47" t="str">
        <f>IF($M$8=0,"",VLOOKUP($O$8,$AE:$AJ,5,FALSE))</f>
        <v/>
      </c>
      <c r="P16" s="47" t="str">
        <f>IF($M$8=0,"",VLOOKUP($O$8,$AE:$AJ,6,FALSE))</f>
        <v/>
      </c>
      <c r="Q16" s="69" t="str">
        <f>IF($M$8=0,"",VLOOKUP($O$8,$AE:$AJ,3,FALSE))</f>
        <v/>
      </c>
      <c r="AE16" s="15">
        <v>13</v>
      </c>
      <c r="AF16" s="60" t="s">
        <v>89</v>
      </c>
      <c r="AG16" s="63">
        <v>3</v>
      </c>
      <c r="AH16" s="7"/>
      <c r="AI16" s="7">
        <v>1</v>
      </c>
      <c r="AJ16" s="7">
        <v>-3</v>
      </c>
      <c r="AK16" s="15">
        <f t="shared" si="2"/>
        <v>3</v>
      </c>
    </row>
    <row r="17" spans="1:37" ht="15.75" thickBot="1" x14ac:dyDescent="0.3">
      <c r="A17" s="74" t="s">
        <v>7</v>
      </c>
      <c r="B17" s="74"/>
      <c r="C17" s="74"/>
      <c r="D17" s="74"/>
      <c r="E17" s="74"/>
      <c r="F17" s="74"/>
      <c r="G17" s="74"/>
      <c r="H17" s="74"/>
      <c r="I17" s="74"/>
      <c r="J17" s="74"/>
      <c r="L17" s="39"/>
      <c r="M17" s="42"/>
      <c r="N17" s="42"/>
      <c r="O17" s="42"/>
      <c r="AE17" s="15">
        <v>14</v>
      </c>
      <c r="AF17" s="60" t="s">
        <v>101</v>
      </c>
      <c r="AG17" s="63">
        <v>1</v>
      </c>
      <c r="AH17" s="7"/>
      <c r="AI17" s="7"/>
      <c r="AJ17" s="7">
        <v>-1</v>
      </c>
      <c r="AK17" s="15">
        <f t="shared" si="2"/>
        <v>2</v>
      </c>
    </row>
    <row r="18" spans="1:37" ht="14.1" customHeight="1" thickTop="1" x14ac:dyDescent="0.25">
      <c r="A18" s="48" t="s">
        <v>19</v>
      </c>
      <c r="B18" s="48"/>
      <c r="C18" s="48"/>
      <c r="D18" s="48"/>
      <c r="E18" s="48"/>
      <c r="F18" s="48" t="s">
        <v>28</v>
      </c>
      <c r="G18" s="49"/>
      <c r="L18" s="39"/>
      <c r="M18" s="71" t="s">
        <v>78</v>
      </c>
      <c r="N18" s="72"/>
      <c r="O18" s="72"/>
      <c r="P18" s="72"/>
      <c r="Q18" s="72"/>
      <c r="R18" s="73"/>
      <c r="AE18" s="15">
        <v>15</v>
      </c>
      <c r="AF18" s="60" t="s">
        <v>41</v>
      </c>
      <c r="AG18" s="63">
        <v>-1</v>
      </c>
      <c r="AH18" s="7"/>
      <c r="AI18" s="7"/>
      <c r="AJ18" s="7">
        <v>-3</v>
      </c>
      <c r="AK18" s="15">
        <f t="shared" si="2"/>
        <v>2</v>
      </c>
    </row>
    <row r="19" spans="1:37" ht="14.1" customHeight="1" x14ac:dyDescent="0.25">
      <c r="A19" s="48" t="s">
        <v>20</v>
      </c>
      <c r="B19" s="48"/>
      <c r="C19" s="48"/>
      <c r="D19" s="48"/>
      <c r="E19" s="48"/>
      <c r="F19" s="48" t="s">
        <v>29</v>
      </c>
      <c r="G19" s="49"/>
      <c r="M19" s="50"/>
      <c r="N19" s="33" t="s">
        <v>82</v>
      </c>
      <c r="O19" s="51"/>
      <c r="P19" s="33" t="s">
        <v>79</v>
      </c>
      <c r="R19" s="52"/>
      <c r="AE19" s="15">
        <v>16</v>
      </c>
      <c r="AF19" s="60" t="s">
        <v>42</v>
      </c>
      <c r="AG19" s="63"/>
      <c r="AH19" s="7"/>
      <c r="AI19" s="7">
        <v>1</v>
      </c>
      <c r="AJ19" s="7">
        <v>3</v>
      </c>
      <c r="AK19" s="15">
        <f t="shared" si="2"/>
        <v>2</v>
      </c>
    </row>
    <row r="20" spans="1:37" ht="14.1" customHeight="1" x14ac:dyDescent="0.25">
      <c r="A20" s="48" t="s">
        <v>21</v>
      </c>
      <c r="B20" s="48"/>
      <c r="C20" s="48"/>
      <c r="D20" s="48"/>
      <c r="E20" s="48"/>
      <c r="F20" s="48" t="s">
        <v>30</v>
      </c>
      <c r="G20" s="49"/>
      <c r="M20" s="50"/>
      <c r="N20" s="53">
        <v>1</v>
      </c>
      <c r="O20" s="32"/>
      <c r="P20" s="53">
        <v>12</v>
      </c>
      <c r="R20" s="52"/>
      <c r="AE20" s="15">
        <v>17</v>
      </c>
      <c r="AF20" s="60" t="s">
        <v>43</v>
      </c>
      <c r="AG20" s="63">
        <v>1</v>
      </c>
      <c r="AH20" s="7">
        <v>3</v>
      </c>
      <c r="AI20" s="7">
        <v>1</v>
      </c>
      <c r="AJ20" s="7"/>
      <c r="AK20" s="15">
        <f t="shared" si="2"/>
        <v>3</v>
      </c>
    </row>
    <row r="21" spans="1:37" ht="14.1" customHeight="1" thickBot="1" x14ac:dyDescent="0.3">
      <c r="A21" s="48" t="s">
        <v>22</v>
      </c>
      <c r="B21" s="48"/>
      <c r="C21" s="48"/>
      <c r="D21" s="48"/>
      <c r="E21" s="48"/>
      <c r="F21" s="48" t="s">
        <v>31</v>
      </c>
      <c r="G21" s="49"/>
      <c r="M21" s="50"/>
      <c r="N21" s="32"/>
      <c r="O21" s="54" t="s">
        <v>80</v>
      </c>
      <c r="P21" s="32"/>
      <c r="R21" s="52"/>
      <c r="AE21" s="15">
        <v>18</v>
      </c>
      <c r="AF21" s="60" t="s">
        <v>71</v>
      </c>
      <c r="AG21" s="63">
        <v>3</v>
      </c>
      <c r="AH21" s="7">
        <v>3</v>
      </c>
      <c r="AI21" s="7">
        <v>1</v>
      </c>
      <c r="AJ21" s="7">
        <v>3</v>
      </c>
      <c r="AK21" s="15">
        <f t="shared" si="2"/>
        <v>4</v>
      </c>
    </row>
    <row r="22" spans="1:37" ht="14.1" customHeight="1" thickBot="1" x14ac:dyDescent="0.3">
      <c r="A22" s="48" t="s">
        <v>23</v>
      </c>
      <c r="B22" s="48"/>
      <c r="C22" s="48"/>
      <c r="D22" s="48"/>
      <c r="E22" s="48"/>
      <c r="F22" s="48" t="s">
        <v>32</v>
      </c>
      <c r="G22" s="49"/>
      <c r="M22" s="55"/>
      <c r="N22" s="56"/>
      <c r="O22" s="68">
        <f ca="1">RANDBETWEEN($N$20,$P$20)</f>
        <v>6</v>
      </c>
      <c r="P22" s="56"/>
      <c r="Q22" s="56"/>
      <c r="R22" s="57"/>
      <c r="AE22" s="15">
        <v>19</v>
      </c>
      <c r="AF22" s="60" t="s">
        <v>90</v>
      </c>
      <c r="AG22" s="63">
        <v>3</v>
      </c>
      <c r="AH22" s="7">
        <v>4</v>
      </c>
      <c r="AI22" s="7">
        <v>3</v>
      </c>
      <c r="AJ22" s="7">
        <v>3</v>
      </c>
      <c r="AK22" s="15">
        <f t="shared" si="2"/>
        <v>4</v>
      </c>
    </row>
    <row r="23" spans="1:37" ht="14.1" customHeight="1" x14ac:dyDescent="0.25">
      <c r="A23" s="48" t="s">
        <v>24</v>
      </c>
      <c r="B23" s="48"/>
      <c r="C23" s="48"/>
      <c r="D23" s="48"/>
      <c r="E23" s="48"/>
      <c r="F23" s="48" t="s">
        <v>33</v>
      </c>
      <c r="G23" s="49"/>
      <c r="AE23" s="15">
        <v>20</v>
      </c>
      <c r="AF23" s="60" t="s">
        <v>44</v>
      </c>
      <c r="AG23" s="63"/>
      <c r="AH23" s="7">
        <v>1</v>
      </c>
      <c r="AI23" s="7">
        <v>1</v>
      </c>
      <c r="AJ23" s="7">
        <v>3</v>
      </c>
      <c r="AK23" s="15">
        <f t="shared" si="2"/>
        <v>3</v>
      </c>
    </row>
    <row r="24" spans="1:37" ht="14.1" customHeight="1" x14ac:dyDescent="0.25">
      <c r="A24" s="48" t="s">
        <v>25</v>
      </c>
      <c r="B24" s="48"/>
      <c r="C24" s="48"/>
      <c r="D24" s="48"/>
      <c r="E24" s="48"/>
      <c r="F24" s="48" t="s">
        <v>34</v>
      </c>
      <c r="G24" s="49"/>
      <c r="AE24" s="15">
        <v>21</v>
      </c>
      <c r="AF24" s="60" t="s">
        <v>91</v>
      </c>
      <c r="AG24" s="63">
        <v>2</v>
      </c>
      <c r="AH24" s="7">
        <v>1</v>
      </c>
      <c r="AI24" s="7">
        <v>2</v>
      </c>
      <c r="AJ24" s="7"/>
      <c r="AK24" s="15">
        <f t="shared" si="2"/>
        <v>3</v>
      </c>
    </row>
    <row r="25" spans="1:37" ht="14.1" customHeight="1" x14ac:dyDescent="0.25">
      <c r="A25" s="48" t="s">
        <v>26</v>
      </c>
      <c r="B25" s="48"/>
      <c r="C25" s="48"/>
      <c r="D25" s="48"/>
      <c r="E25" s="48"/>
      <c r="F25" s="48" t="s">
        <v>35</v>
      </c>
      <c r="G25" s="49"/>
      <c r="AE25" s="15">
        <v>22</v>
      </c>
      <c r="AF25" s="60" t="s">
        <v>45</v>
      </c>
      <c r="AG25" s="63">
        <v>-2</v>
      </c>
      <c r="AH25" s="7">
        <v>-1</v>
      </c>
      <c r="AI25" s="7"/>
      <c r="AJ25" s="7">
        <v>-1</v>
      </c>
      <c r="AK25" s="15">
        <f t="shared" si="2"/>
        <v>3</v>
      </c>
    </row>
    <row r="26" spans="1:37" ht="14.1" customHeight="1" x14ac:dyDescent="0.25">
      <c r="A26" s="48" t="s">
        <v>27</v>
      </c>
      <c r="B26" s="48"/>
      <c r="C26" s="48"/>
      <c r="D26" s="48"/>
      <c r="E26" s="48"/>
      <c r="F26" s="48"/>
      <c r="G26" s="49"/>
      <c r="AE26" s="15">
        <v>23</v>
      </c>
      <c r="AF26" s="60" t="s">
        <v>46</v>
      </c>
      <c r="AG26" s="63">
        <v>-2</v>
      </c>
      <c r="AH26" s="7">
        <v>-1</v>
      </c>
      <c r="AI26" s="7"/>
      <c r="AJ26" s="7">
        <v>-1</v>
      </c>
      <c r="AK26" s="15">
        <f t="shared" si="2"/>
        <v>3</v>
      </c>
    </row>
    <row r="27" spans="1:37" ht="25.5" x14ac:dyDescent="0.25">
      <c r="G27" s="49"/>
      <c r="AE27" s="15">
        <v>24</v>
      </c>
      <c r="AF27" s="60" t="s">
        <v>92</v>
      </c>
      <c r="AG27" s="63">
        <v>3</v>
      </c>
      <c r="AH27" s="7"/>
      <c r="AI27" s="7">
        <v>1</v>
      </c>
      <c r="AJ27" s="7">
        <v>2</v>
      </c>
      <c r="AK27" s="15">
        <f t="shared" si="2"/>
        <v>3</v>
      </c>
    </row>
    <row r="28" spans="1:37" x14ac:dyDescent="0.25">
      <c r="AE28" s="15">
        <v>25</v>
      </c>
      <c r="AF28" s="60" t="s">
        <v>47</v>
      </c>
      <c r="AG28" s="63">
        <v>4</v>
      </c>
      <c r="AH28" s="7"/>
      <c r="AI28" s="7">
        <v>2</v>
      </c>
      <c r="AJ28" s="7"/>
      <c r="AK28" s="15">
        <f t="shared" si="2"/>
        <v>2</v>
      </c>
    </row>
    <row r="29" spans="1:37" ht="25.5" x14ac:dyDescent="0.25">
      <c r="AE29" s="15">
        <v>26</v>
      </c>
      <c r="AF29" s="60" t="s">
        <v>93</v>
      </c>
      <c r="AG29" s="63"/>
      <c r="AH29" s="7">
        <v>2</v>
      </c>
      <c r="AI29" s="7"/>
      <c r="AJ29" s="7">
        <v>-2</v>
      </c>
      <c r="AK29" s="15">
        <f t="shared" si="2"/>
        <v>2</v>
      </c>
    </row>
    <row r="30" spans="1:37" x14ac:dyDescent="0.25">
      <c r="AE30" s="15">
        <v>27</v>
      </c>
      <c r="AF30" s="60" t="s">
        <v>69</v>
      </c>
      <c r="AG30" s="63">
        <v>-3</v>
      </c>
      <c r="AH30" s="7">
        <v>-1</v>
      </c>
      <c r="AI30" s="7">
        <v>-2</v>
      </c>
      <c r="AJ30" s="7">
        <v>-1</v>
      </c>
      <c r="AK30" s="15">
        <f t="shared" si="2"/>
        <v>4</v>
      </c>
    </row>
    <row r="31" spans="1:37" ht="25.5" x14ac:dyDescent="0.25">
      <c r="AE31" s="15">
        <v>28</v>
      </c>
      <c r="AF31" s="60" t="s">
        <v>94</v>
      </c>
      <c r="AG31" s="63">
        <v>4</v>
      </c>
      <c r="AH31" s="7">
        <v>2</v>
      </c>
      <c r="AI31" s="7">
        <v>2</v>
      </c>
      <c r="AJ31" s="7"/>
      <c r="AK31" s="15">
        <f t="shared" si="2"/>
        <v>3</v>
      </c>
    </row>
    <row r="32" spans="1:37" x14ac:dyDescent="0.25">
      <c r="AE32" s="15">
        <v>29</v>
      </c>
      <c r="AF32" s="60" t="s">
        <v>72</v>
      </c>
      <c r="AG32" s="63"/>
      <c r="AH32" s="7"/>
      <c r="AI32" s="7">
        <v>2</v>
      </c>
      <c r="AJ32" s="7">
        <v>-2</v>
      </c>
      <c r="AK32" s="15">
        <f t="shared" si="2"/>
        <v>2</v>
      </c>
    </row>
    <row r="33" spans="31:37" ht="25.5" x14ac:dyDescent="0.25">
      <c r="AE33" s="15">
        <v>30</v>
      </c>
      <c r="AF33" s="60" t="s">
        <v>75</v>
      </c>
      <c r="AG33" s="63">
        <v>3</v>
      </c>
      <c r="AH33" s="7"/>
      <c r="AI33" s="7"/>
      <c r="AJ33" s="7">
        <v>3</v>
      </c>
      <c r="AK33" s="15">
        <f t="shared" si="2"/>
        <v>2</v>
      </c>
    </row>
    <row r="34" spans="31:37" ht="25.5" x14ac:dyDescent="0.25">
      <c r="AE34" s="15">
        <v>31</v>
      </c>
      <c r="AF34" s="60" t="s">
        <v>48</v>
      </c>
      <c r="AG34" s="63">
        <v>-1</v>
      </c>
      <c r="AH34" s="7">
        <v>-1</v>
      </c>
      <c r="AI34" s="7">
        <v>-1</v>
      </c>
      <c r="AJ34" s="7">
        <v>-1</v>
      </c>
      <c r="AK34" s="15">
        <f t="shared" si="2"/>
        <v>4</v>
      </c>
    </row>
    <row r="35" spans="31:37" x14ac:dyDescent="0.25">
      <c r="AE35" s="15">
        <v>32</v>
      </c>
      <c r="AF35" s="60" t="s">
        <v>49</v>
      </c>
      <c r="AG35" s="63">
        <v>-2</v>
      </c>
      <c r="AH35" s="7">
        <v>-1</v>
      </c>
      <c r="AI35" s="7">
        <v>-2</v>
      </c>
      <c r="AJ35" s="7">
        <v>-1</v>
      </c>
      <c r="AK35" s="15">
        <f t="shared" si="2"/>
        <v>4</v>
      </c>
    </row>
    <row r="36" spans="31:37" x14ac:dyDescent="0.25">
      <c r="AE36" s="15">
        <v>33</v>
      </c>
      <c r="AF36" s="60" t="s">
        <v>50</v>
      </c>
      <c r="AG36" s="63">
        <v>-2</v>
      </c>
      <c r="AH36" s="7">
        <v>-1</v>
      </c>
      <c r="AI36" s="7"/>
      <c r="AJ36" s="7">
        <v>-1</v>
      </c>
      <c r="AK36" s="15">
        <f t="shared" si="2"/>
        <v>3</v>
      </c>
    </row>
    <row r="37" spans="31:37" x14ac:dyDescent="0.25">
      <c r="AE37" s="15">
        <v>34</v>
      </c>
      <c r="AF37" s="60" t="s">
        <v>51</v>
      </c>
      <c r="AG37" s="63">
        <v>-1</v>
      </c>
      <c r="AH37" s="7">
        <v>-1</v>
      </c>
      <c r="AI37" s="7">
        <v>-1</v>
      </c>
      <c r="AJ37" s="7">
        <v>-1</v>
      </c>
      <c r="AK37" s="15">
        <f t="shared" si="2"/>
        <v>4</v>
      </c>
    </row>
    <row r="38" spans="31:37" x14ac:dyDescent="0.25">
      <c r="AE38" s="15">
        <v>35</v>
      </c>
      <c r="AF38" s="60" t="s">
        <v>52</v>
      </c>
      <c r="AG38" s="63">
        <v>-1</v>
      </c>
      <c r="AH38" s="7">
        <v>-1</v>
      </c>
      <c r="AI38" s="7">
        <v>-1</v>
      </c>
      <c r="AJ38" s="7">
        <v>-1</v>
      </c>
      <c r="AK38" s="15">
        <f t="shared" si="2"/>
        <v>4</v>
      </c>
    </row>
    <row r="39" spans="31:37" x14ac:dyDescent="0.25">
      <c r="AE39" s="15">
        <v>36</v>
      </c>
      <c r="AF39" s="60" t="s">
        <v>95</v>
      </c>
      <c r="AG39" s="63">
        <v>3</v>
      </c>
      <c r="AH39" s="7"/>
      <c r="AI39" s="7">
        <v>1</v>
      </c>
      <c r="AJ39" s="7">
        <v>4</v>
      </c>
      <c r="AK39" s="15">
        <f t="shared" si="2"/>
        <v>3</v>
      </c>
    </row>
    <row r="40" spans="31:37" ht="25.5" x14ac:dyDescent="0.25">
      <c r="AE40" s="15">
        <v>37</v>
      </c>
      <c r="AF40" s="60" t="s">
        <v>53</v>
      </c>
      <c r="AG40" s="64">
        <v>-2</v>
      </c>
      <c r="AH40" s="7"/>
      <c r="AI40" s="7"/>
      <c r="AJ40" s="65">
        <v>-2</v>
      </c>
      <c r="AK40" s="15">
        <f t="shared" si="2"/>
        <v>2</v>
      </c>
    </row>
    <row r="41" spans="31:37" x14ac:dyDescent="0.25">
      <c r="AE41" s="15">
        <v>38</v>
      </c>
      <c r="AF41" s="60" t="s">
        <v>96</v>
      </c>
      <c r="AG41" s="64"/>
      <c r="AH41" s="65"/>
      <c r="AI41" s="7">
        <v>1</v>
      </c>
      <c r="AJ41" s="65">
        <v>2</v>
      </c>
      <c r="AK41" s="15">
        <f t="shared" si="2"/>
        <v>2</v>
      </c>
    </row>
    <row r="42" spans="31:37" x14ac:dyDescent="0.25">
      <c r="AE42" s="15">
        <v>39</v>
      </c>
      <c r="AF42" s="60" t="s">
        <v>73</v>
      </c>
      <c r="AG42" s="63"/>
      <c r="AH42" s="7"/>
      <c r="AI42" s="65">
        <v>2</v>
      </c>
      <c r="AJ42" s="65">
        <v>-2</v>
      </c>
      <c r="AK42" s="15">
        <f t="shared" si="2"/>
        <v>2</v>
      </c>
    </row>
    <row r="43" spans="31:37" x14ac:dyDescent="0.25">
      <c r="AE43" s="15">
        <v>40</v>
      </c>
      <c r="AF43" s="60" t="s">
        <v>54</v>
      </c>
      <c r="AG43" s="63"/>
      <c r="AH43" s="65"/>
      <c r="AI43" s="65">
        <v>1</v>
      </c>
      <c r="AJ43" s="65">
        <v>3</v>
      </c>
      <c r="AK43" s="15">
        <f t="shared" si="2"/>
        <v>2</v>
      </c>
    </row>
    <row r="44" spans="31:37" ht="25.5" x14ac:dyDescent="0.25">
      <c r="AE44" s="15">
        <v>41</v>
      </c>
      <c r="AF44" s="60" t="s">
        <v>55</v>
      </c>
      <c r="AG44" s="64">
        <v>-1</v>
      </c>
      <c r="AH44" s="7"/>
      <c r="AI44" s="65">
        <v>1</v>
      </c>
      <c r="AJ44" s="7"/>
      <c r="AK44" s="15">
        <f t="shared" si="2"/>
        <v>2</v>
      </c>
    </row>
    <row r="45" spans="31:37" x14ac:dyDescent="0.25">
      <c r="AE45" s="15">
        <v>42</v>
      </c>
      <c r="AF45" s="60" t="s">
        <v>56</v>
      </c>
      <c r="AG45" s="63">
        <v>2</v>
      </c>
      <c r="AH45" s="7"/>
      <c r="AI45" s="65">
        <v>1</v>
      </c>
      <c r="AJ45" s="65"/>
      <c r="AK45" s="15">
        <f t="shared" si="2"/>
        <v>2</v>
      </c>
    </row>
    <row r="46" spans="31:37" x14ac:dyDescent="0.25">
      <c r="AE46" s="15">
        <v>43</v>
      </c>
      <c r="AF46" s="60" t="s">
        <v>97</v>
      </c>
      <c r="AG46" s="63">
        <v>-1</v>
      </c>
      <c r="AH46" s="7">
        <v>-1</v>
      </c>
      <c r="AI46" s="7"/>
      <c r="AJ46" s="7"/>
      <c r="AK46" s="15">
        <f t="shared" si="2"/>
        <v>2</v>
      </c>
    </row>
    <row r="47" spans="31:37" x14ac:dyDescent="0.25">
      <c r="AE47" s="15">
        <v>44</v>
      </c>
      <c r="AF47" s="60" t="s">
        <v>102</v>
      </c>
      <c r="AG47" s="63">
        <v>3</v>
      </c>
      <c r="AH47" s="7">
        <v>4</v>
      </c>
      <c r="AI47" s="7">
        <v>1</v>
      </c>
      <c r="AJ47" s="7">
        <v>2</v>
      </c>
      <c r="AK47" s="15">
        <f t="shared" si="2"/>
        <v>4</v>
      </c>
    </row>
    <row r="48" spans="31:37" x14ac:dyDescent="0.25">
      <c r="AE48" s="15">
        <v>45</v>
      </c>
      <c r="AF48" s="60" t="s">
        <v>74</v>
      </c>
      <c r="AG48" s="63"/>
      <c r="AH48" s="7"/>
      <c r="AI48" s="7">
        <v>1</v>
      </c>
      <c r="AJ48" s="7">
        <v>-1</v>
      </c>
      <c r="AK48" s="15">
        <f t="shared" si="2"/>
        <v>2</v>
      </c>
    </row>
    <row r="49" spans="31:37" x14ac:dyDescent="0.25">
      <c r="AE49" s="15">
        <v>46</v>
      </c>
      <c r="AF49" s="60" t="s">
        <v>57</v>
      </c>
      <c r="AG49" s="63">
        <v>3</v>
      </c>
      <c r="AH49" s="7"/>
      <c r="AI49" s="7">
        <v>2</v>
      </c>
      <c r="AJ49" s="7">
        <v>3</v>
      </c>
      <c r="AK49" s="15">
        <f t="shared" si="2"/>
        <v>3</v>
      </c>
    </row>
    <row r="50" spans="31:37" x14ac:dyDescent="0.25">
      <c r="AE50" s="15">
        <v>47</v>
      </c>
      <c r="AF50" s="60" t="s">
        <v>58</v>
      </c>
      <c r="AG50" s="63">
        <v>-2</v>
      </c>
      <c r="AH50" s="7">
        <v>1</v>
      </c>
      <c r="AI50" s="7"/>
      <c r="AJ50" s="7">
        <v>-1</v>
      </c>
      <c r="AK50" s="15">
        <f t="shared" si="2"/>
        <v>3</v>
      </c>
    </row>
    <row r="51" spans="31:37" x14ac:dyDescent="0.25">
      <c r="AE51" s="15">
        <v>48</v>
      </c>
      <c r="AF51" s="60" t="s">
        <v>59</v>
      </c>
      <c r="AG51" s="63">
        <v>-1</v>
      </c>
      <c r="AH51" s="7">
        <v>-1</v>
      </c>
      <c r="AI51" s="7"/>
      <c r="AJ51" s="7">
        <v>4</v>
      </c>
      <c r="AK51" s="15">
        <f t="shared" si="2"/>
        <v>3</v>
      </c>
    </row>
    <row r="52" spans="31:37" x14ac:dyDescent="0.25">
      <c r="AE52" s="15">
        <v>49</v>
      </c>
      <c r="AF52" s="60" t="s">
        <v>60</v>
      </c>
      <c r="AG52" s="63">
        <v>3</v>
      </c>
      <c r="AH52" s="7"/>
      <c r="AI52" s="7">
        <v>2</v>
      </c>
      <c r="AJ52" s="7">
        <v>3</v>
      </c>
      <c r="AK52" s="15">
        <f t="shared" si="2"/>
        <v>3</v>
      </c>
    </row>
    <row r="53" spans="31:37" x14ac:dyDescent="0.25">
      <c r="AE53" s="15">
        <v>50</v>
      </c>
      <c r="AF53" s="60" t="s">
        <v>61</v>
      </c>
      <c r="AG53" s="63"/>
      <c r="AH53" s="7"/>
      <c r="AI53" s="7">
        <v>1</v>
      </c>
      <c r="AJ53" s="7">
        <v>2</v>
      </c>
      <c r="AK53" s="15">
        <f t="shared" si="2"/>
        <v>2</v>
      </c>
    </row>
    <row r="54" spans="31:37" x14ac:dyDescent="0.25">
      <c r="AE54" s="15">
        <v>51</v>
      </c>
      <c r="AF54" s="60" t="s">
        <v>62</v>
      </c>
      <c r="AG54" s="63">
        <v>-3</v>
      </c>
      <c r="AH54" s="7">
        <v>-1</v>
      </c>
      <c r="AI54" s="7"/>
      <c r="AJ54" s="7"/>
      <c r="AK54" s="15">
        <f t="shared" si="2"/>
        <v>2</v>
      </c>
    </row>
    <row r="55" spans="31:37" x14ac:dyDescent="0.25">
      <c r="AE55" s="15">
        <v>52</v>
      </c>
      <c r="AF55" s="60" t="s">
        <v>63</v>
      </c>
      <c r="AG55" s="63">
        <v>-2</v>
      </c>
      <c r="AH55" s="7">
        <v>-1</v>
      </c>
      <c r="AI55" s="7"/>
      <c r="AJ55" s="7">
        <v>-1</v>
      </c>
      <c r="AK55" s="15">
        <f t="shared" si="2"/>
        <v>3</v>
      </c>
    </row>
    <row r="56" spans="31:37" ht="25.5" x14ac:dyDescent="0.25">
      <c r="AE56" s="15">
        <v>53</v>
      </c>
      <c r="AF56" s="60" t="s">
        <v>70</v>
      </c>
      <c r="AG56" s="63"/>
      <c r="AH56" s="7"/>
      <c r="AI56" s="7">
        <v>1</v>
      </c>
      <c r="AJ56" s="7">
        <v>2</v>
      </c>
      <c r="AK56" s="15">
        <f t="shared" si="2"/>
        <v>2</v>
      </c>
    </row>
    <row r="57" spans="31:37" ht="25.5" x14ac:dyDescent="0.25">
      <c r="AE57" s="15">
        <v>54</v>
      </c>
      <c r="AF57" s="60" t="s">
        <v>76</v>
      </c>
      <c r="AG57" s="63"/>
      <c r="AH57" s="7"/>
      <c r="AI57" s="7">
        <v>1</v>
      </c>
      <c r="AJ57" s="7">
        <v>2</v>
      </c>
      <c r="AK57" s="15">
        <f t="shared" si="2"/>
        <v>2</v>
      </c>
    </row>
    <row r="58" spans="31:37" ht="25.5" x14ac:dyDescent="0.25">
      <c r="AE58" s="15">
        <v>55</v>
      </c>
      <c r="AF58" s="60" t="s">
        <v>64</v>
      </c>
      <c r="AG58" s="63">
        <v>-3</v>
      </c>
      <c r="AH58" s="7">
        <v>-2</v>
      </c>
      <c r="AI58" s="7">
        <v>-3</v>
      </c>
      <c r="AJ58" s="7">
        <v>-4</v>
      </c>
      <c r="AK58" s="15">
        <f t="shared" si="2"/>
        <v>4</v>
      </c>
    </row>
    <row r="59" spans="31:37" x14ac:dyDescent="0.25">
      <c r="AE59" s="15">
        <v>56</v>
      </c>
      <c r="AF59" s="60" t="s">
        <v>65</v>
      </c>
      <c r="AG59" s="63">
        <v>3</v>
      </c>
      <c r="AH59" s="7"/>
      <c r="AI59" s="7">
        <v>2</v>
      </c>
      <c r="AJ59" s="7">
        <v>3</v>
      </c>
      <c r="AK59" s="15">
        <f t="shared" si="2"/>
        <v>3</v>
      </c>
    </row>
    <row r="60" spans="31:37" x14ac:dyDescent="0.25">
      <c r="AE60" s="15">
        <v>57</v>
      </c>
      <c r="AF60" s="60" t="s">
        <v>66</v>
      </c>
      <c r="AG60" s="63">
        <v>3</v>
      </c>
      <c r="AH60" s="7"/>
      <c r="AI60" s="7">
        <v>2</v>
      </c>
      <c r="AJ60" s="7"/>
      <c r="AK60" s="15">
        <f t="shared" si="2"/>
        <v>2</v>
      </c>
    </row>
    <row r="61" spans="31:37" x14ac:dyDescent="0.25">
      <c r="AE61" s="15">
        <v>58</v>
      </c>
      <c r="AF61" s="60" t="s">
        <v>67</v>
      </c>
      <c r="AG61" s="63">
        <v>1</v>
      </c>
      <c r="AH61" s="7"/>
      <c r="AI61" s="7">
        <v>1</v>
      </c>
      <c r="AJ61" s="7">
        <v>3</v>
      </c>
      <c r="AK61" s="15">
        <f t="shared" si="2"/>
        <v>3</v>
      </c>
    </row>
    <row r="62" spans="31:37" x14ac:dyDescent="0.25">
      <c r="AE62" s="15">
        <v>59</v>
      </c>
      <c r="AF62" s="60" t="s">
        <v>68</v>
      </c>
      <c r="AG62" s="63">
        <v>4</v>
      </c>
      <c r="AH62" s="7">
        <v>3</v>
      </c>
      <c r="AI62" s="7">
        <v>1</v>
      </c>
      <c r="AJ62" s="7">
        <v>3</v>
      </c>
      <c r="AK62" s="15">
        <f t="shared" si="2"/>
        <v>4</v>
      </c>
    </row>
    <row r="63" spans="31:37" x14ac:dyDescent="0.25">
      <c r="AE63" s="15">
        <v>60</v>
      </c>
      <c r="AF63" s="60" t="s">
        <v>98</v>
      </c>
      <c r="AG63" s="63">
        <v>-1</v>
      </c>
      <c r="AH63" s="7"/>
      <c r="AI63" s="7"/>
      <c r="AJ63" s="7">
        <v>-3</v>
      </c>
      <c r="AK63" s="15">
        <f t="shared" si="2"/>
        <v>2</v>
      </c>
    </row>
  </sheetData>
  <mergeCells count="8">
    <mergeCell ref="A17:J17"/>
    <mergeCell ref="M18:R18"/>
    <mergeCell ref="M1:T1"/>
    <mergeCell ref="X6:Z6"/>
    <mergeCell ref="O7:P7"/>
    <mergeCell ref="O8:P8"/>
    <mergeCell ref="M9:T12"/>
    <mergeCell ref="M14:P14"/>
  </mergeCells>
  <conditionalFormatting sqref="R8:T8 M3:Q6">
    <cfRule type="cellIs" dxfId="17" priority="8" stopIfTrue="1" operator="greaterThan">
      <formula>0</formula>
    </cfRule>
    <cfRule type="cellIs" dxfId="16" priority="9" stopIfTrue="1" operator="lessThanOrEqual">
      <formula>0</formula>
    </cfRule>
  </conditionalFormatting>
  <conditionalFormatting sqref="AC1:AD1 X7:Z7">
    <cfRule type="cellIs" dxfId="15" priority="6" stopIfTrue="1" operator="equal">
      <formula>1</formula>
    </cfRule>
    <cfRule type="cellIs" dxfId="14" priority="7" stopIfTrue="1" operator="equal">
      <formula>0</formula>
    </cfRule>
  </conditionalFormatting>
  <conditionalFormatting sqref="X2:AA4">
    <cfRule type="cellIs" dxfId="13" priority="4" stopIfTrue="1" operator="greaterThan">
      <formula>0</formula>
    </cfRule>
    <cfRule type="cellIs" dxfId="12" priority="5" stopIfTrue="1" operator="lessThanOrEqual">
      <formula>0</formula>
    </cfRule>
  </conditionalFormatting>
  <conditionalFormatting sqref="R7">
    <cfRule type="cellIs" dxfId="11" priority="2" stopIfTrue="1" operator="equal">
      <formula>1</formula>
    </cfRule>
    <cfRule type="cellIs" dxfId="10" priority="3" stopIfTrue="1" operator="equal">
      <formula>0</formula>
    </cfRule>
  </conditionalFormatting>
  <conditionalFormatting sqref="T3:T5">
    <cfRule type="expression" priority="10">
      <formula>IF(R3=M2,M3*2)(IF(R3=N2,N3*2)(IF(R3=O2,O3*2)(IF(R3=P2,P3*2))))</formula>
    </cfRule>
  </conditionalFormatting>
  <conditionalFormatting sqref="M3:P5">
    <cfRule type="cellIs" dxfId="9" priority="1" stopIfTrue="1" operator="greaterThanOrEqual">
      <formula>10</formula>
    </cfRule>
  </conditionalFormatting>
  <dataValidations count="1">
    <dataValidation type="list" allowBlank="1" showInputMessage="1" showErrorMessage="1" sqref="R3:S5">
      <formula1>$M$2:$Q$2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3"/>
  <sheetViews>
    <sheetView showGridLines="0" zoomScale="90" zoomScaleNormal="90" workbookViewId="0">
      <selection activeCell="S22" sqref="S22"/>
    </sheetView>
  </sheetViews>
  <sheetFormatPr defaultColWidth="9.140625" defaultRowHeight="15" x14ac:dyDescent="0.25"/>
  <cols>
    <col min="1" max="10" width="9.140625" style="2"/>
    <col min="11" max="11" width="5.7109375" style="2" customWidth="1"/>
    <col min="12" max="12" width="9.140625" style="2" customWidth="1"/>
    <col min="13" max="14" width="9.140625" style="2"/>
    <col min="15" max="15" width="9.85546875" style="2" bestFit="1" customWidth="1"/>
    <col min="16" max="16" width="9.140625" style="2"/>
    <col min="17" max="17" width="1.140625" style="32" customWidth="1"/>
    <col min="18" max="18" width="8.5703125" style="2" bestFit="1" customWidth="1"/>
    <col min="19" max="19" width="11.5703125" style="2" customWidth="1"/>
    <col min="20" max="20" width="9.42578125" style="2" bestFit="1" customWidth="1"/>
    <col min="21" max="27" width="9.140625" style="2"/>
    <col min="28" max="28" width="11.5703125" style="2" customWidth="1"/>
    <col min="29" max="30" width="9.140625" style="14" hidden="1" customWidth="1"/>
    <col min="31" max="31" width="9.140625" style="15" hidden="1" customWidth="1"/>
    <col min="32" max="32" width="137" style="15" hidden="1" customWidth="1"/>
    <col min="33" max="33" width="9.140625" style="15" hidden="1" customWidth="1"/>
    <col min="34" max="34" width="9.42578125" style="15" hidden="1" customWidth="1"/>
    <col min="35" max="35" width="10.140625" style="15" hidden="1" customWidth="1"/>
    <col min="36" max="37" width="9.140625" style="15" hidden="1" customWidth="1"/>
    <col min="38" max="38" width="9.140625" style="2" customWidth="1"/>
    <col min="39" max="16384" width="9.140625" style="2"/>
  </cols>
  <sheetData>
    <row r="1" spans="1:37" ht="15.75" thickBot="1" x14ac:dyDescent="0.3">
      <c r="L1" s="3"/>
      <c r="M1" s="75" t="s">
        <v>10</v>
      </c>
      <c r="N1" s="75"/>
      <c r="O1" s="75"/>
      <c r="P1" s="75"/>
      <c r="Q1" s="75"/>
      <c r="R1" s="75"/>
      <c r="S1" s="75"/>
      <c r="T1" s="75"/>
      <c r="U1" s="3"/>
      <c r="X1" s="4" t="s">
        <v>3</v>
      </c>
      <c r="Y1" s="4" t="s">
        <v>5</v>
      </c>
      <c r="Z1" s="4" t="s">
        <v>4</v>
      </c>
      <c r="AA1" s="4" t="s">
        <v>6</v>
      </c>
      <c r="AC1" s="5" t="s">
        <v>18</v>
      </c>
      <c r="AD1" s="6" t="str">
        <f>VLOOKUP($O$8,$AE:$AK,7,FALSE)</f>
        <v>-</v>
      </c>
      <c r="AE1" s="7" t="s">
        <v>13</v>
      </c>
      <c r="AF1" s="7" t="s">
        <v>14</v>
      </c>
      <c r="AG1" s="7" t="s">
        <v>3</v>
      </c>
      <c r="AH1" s="7" t="s">
        <v>5</v>
      </c>
      <c r="AI1" s="7" t="s">
        <v>4</v>
      </c>
      <c r="AJ1" s="7" t="s">
        <v>6</v>
      </c>
      <c r="AK1" s="7" t="s">
        <v>17</v>
      </c>
    </row>
    <row r="2" spans="1:37" ht="16.5" thickTop="1" thickBot="1" x14ac:dyDescent="0.3">
      <c r="L2" s="3"/>
      <c r="M2" s="8" t="s">
        <v>3</v>
      </c>
      <c r="N2" s="8" t="s">
        <v>5</v>
      </c>
      <c r="O2" s="8" t="s">
        <v>4</v>
      </c>
      <c r="P2" s="8" t="s">
        <v>6</v>
      </c>
      <c r="Q2" s="9"/>
      <c r="R2" s="58" t="s">
        <v>8</v>
      </c>
      <c r="S2" s="58" t="s">
        <v>9</v>
      </c>
      <c r="T2" s="11" t="s">
        <v>11</v>
      </c>
      <c r="W2" s="12" t="s">
        <v>0</v>
      </c>
      <c r="X2" s="13">
        <f>IF(R3="Prazo",M3*2,IF(S3="Prazo",M3*0.5,M3))</f>
        <v>2</v>
      </c>
      <c r="Y2" s="13">
        <f>IF(R3="Escopo",N3*2,IF(S3="Escopo",N3*0.5,N3))</f>
        <v>2</v>
      </c>
      <c r="Z2" s="13">
        <f>IF(R3="Qualidade",O3*2,IF(S3="Qualidade",O3*0.5,O3))</f>
        <v>2</v>
      </c>
      <c r="AA2" s="13">
        <f>IF(R3="Custo",P3*2,IF(S3="Custo",P3*0.5,P3))</f>
        <v>2</v>
      </c>
      <c r="AE2" s="15">
        <v>0</v>
      </c>
      <c r="AF2" s="16" t="s">
        <v>36</v>
      </c>
      <c r="AG2" s="17"/>
      <c r="AH2" s="17"/>
      <c r="AI2" s="18"/>
      <c r="AK2" s="15" t="s">
        <v>36</v>
      </c>
    </row>
    <row r="3" spans="1:37" ht="21.75" customHeight="1" thickTop="1" x14ac:dyDescent="0.25">
      <c r="L3" s="19" t="s">
        <v>0</v>
      </c>
      <c r="M3" s="20">
        <v>2</v>
      </c>
      <c r="N3" s="20">
        <v>2</v>
      </c>
      <c r="O3" s="20">
        <v>2</v>
      </c>
      <c r="P3" s="20">
        <v>2</v>
      </c>
      <c r="Q3" s="21"/>
      <c r="R3" s="22"/>
      <c r="S3" s="23"/>
      <c r="T3" s="24">
        <f>SUM(X2:AA2)+(2*X8)</f>
        <v>8</v>
      </c>
      <c r="V3" s="25"/>
      <c r="W3" s="26" t="s">
        <v>2</v>
      </c>
      <c r="X3" s="13">
        <f>IF(R4="Prazo",M4*2,IF(S4="Prazo",M4*0.5,M4))</f>
        <v>2</v>
      </c>
      <c r="Y3" s="13">
        <f t="shared" ref="Y3:Y4" si="0">IF(R4="Escopo",N4*2,IF(S4="Escopo",N4*0.5,N4))</f>
        <v>2</v>
      </c>
      <c r="Z3" s="13">
        <f t="shared" ref="Z3:Z4" si="1">IF(R4="Qualidade",O4*2,IF(S4="Qualidade",O4*0.5,O4))</f>
        <v>2</v>
      </c>
      <c r="AA3" s="13">
        <f>IF(R4="Custo",P4*2,IF(S4="Custo",P4*0.5,P4))</f>
        <v>2</v>
      </c>
      <c r="AE3" s="15">
        <v>1</v>
      </c>
      <c r="AF3" s="59" t="s">
        <v>83</v>
      </c>
      <c r="AG3" s="61">
        <v>-2</v>
      </c>
      <c r="AH3" s="62">
        <v>-1</v>
      </c>
      <c r="AI3" s="7"/>
      <c r="AJ3" s="7">
        <v>-1</v>
      </c>
      <c r="AK3" s="18">
        <f>COUNT(AG3:AJ3)</f>
        <v>3</v>
      </c>
    </row>
    <row r="4" spans="1:37" ht="18" customHeight="1" x14ac:dyDescent="0.25">
      <c r="L4" s="27" t="s">
        <v>2</v>
      </c>
      <c r="M4" s="20">
        <v>2</v>
      </c>
      <c r="N4" s="20">
        <v>2</v>
      </c>
      <c r="O4" s="20">
        <v>2</v>
      </c>
      <c r="P4" s="20">
        <v>2</v>
      </c>
      <c r="Q4" s="21"/>
      <c r="R4" s="28"/>
      <c r="S4" s="23"/>
      <c r="T4" s="24">
        <f>SUM(X3:AA3)+(2*Y8)</f>
        <v>8</v>
      </c>
      <c r="W4" s="29" t="s">
        <v>1</v>
      </c>
      <c r="X4" s="13">
        <f>IF(R5="Prazo",M5*2,IF(S5="Prazo",M5*0.5,M5))</f>
        <v>2</v>
      </c>
      <c r="Y4" s="13">
        <f t="shared" si="0"/>
        <v>2</v>
      </c>
      <c r="Z4" s="13">
        <f t="shared" si="1"/>
        <v>2</v>
      </c>
      <c r="AA4" s="13">
        <f>IF(R5="Custo",P5*2,IF(S5="Custo",P5*0.5,P5))</f>
        <v>2</v>
      </c>
      <c r="AE4" s="15">
        <v>2</v>
      </c>
      <c r="AF4" s="59" t="s">
        <v>99</v>
      </c>
      <c r="AG4" s="63">
        <v>2</v>
      </c>
      <c r="AH4" s="62">
        <v>2</v>
      </c>
      <c r="AI4" s="62">
        <v>1</v>
      </c>
      <c r="AJ4" s="62">
        <v>2</v>
      </c>
      <c r="AK4" s="18">
        <f t="shared" ref="AK4:AK63" si="2">COUNT(AG4:AJ4)</f>
        <v>4</v>
      </c>
    </row>
    <row r="5" spans="1:37" ht="16.5" customHeight="1" x14ac:dyDescent="0.25">
      <c r="L5" s="30" t="s">
        <v>1</v>
      </c>
      <c r="M5" s="20">
        <v>2</v>
      </c>
      <c r="N5" s="20">
        <v>2</v>
      </c>
      <c r="O5" s="20">
        <v>2</v>
      </c>
      <c r="P5" s="20">
        <v>2</v>
      </c>
      <c r="Q5" s="21"/>
      <c r="R5" s="28"/>
      <c r="S5" s="23"/>
      <c r="T5" s="24">
        <f>SUM(X4:AA4)+(2*Z8)</f>
        <v>8</v>
      </c>
      <c r="AE5" s="15">
        <v>3</v>
      </c>
      <c r="AF5" s="59" t="s">
        <v>84</v>
      </c>
      <c r="AG5" s="63">
        <v>-1</v>
      </c>
      <c r="AH5" s="7">
        <v>-1</v>
      </c>
      <c r="AI5" s="7"/>
      <c r="AJ5" s="7">
        <v>-2</v>
      </c>
      <c r="AK5" s="15">
        <f t="shared" si="2"/>
        <v>3</v>
      </c>
    </row>
    <row r="6" spans="1:37" ht="15.75" thickBot="1" x14ac:dyDescent="0.3">
      <c r="L6" s="31"/>
      <c r="M6" s="32"/>
      <c r="N6" s="32"/>
      <c r="O6" s="32"/>
      <c r="P6" s="32"/>
      <c r="R6" s="33"/>
      <c r="S6" s="33"/>
      <c r="X6" s="76" t="s">
        <v>12</v>
      </c>
      <c r="Y6" s="76"/>
      <c r="Z6" s="76"/>
      <c r="AE6" s="15">
        <v>4</v>
      </c>
      <c r="AF6" s="59" t="s">
        <v>85</v>
      </c>
      <c r="AG6" s="63">
        <v>-1</v>
      </c>
      <c r="AH6" s="7">
        <v>-1</v>
      </c>
      <c r="AI6" s="7"/>
      <c r="AJ6" s="7"/>
      <c r="AK6" s="15">
        <f t="shared" si="2"/>
        <v>2</v>
      </c>
    </row>
    <row r="7" spans="1:37" ht="30.6" customHeight="1" thickTop="1" thickBot="1" x14ac:dyDescent="0.3">
      <c r="L7" s="34"/>
      <c r="M7" s="35" t="s">
        <v>16</v>
      </c>
      <c r="O7" s="77" t="s">
        <v>15</v>
      </c>
      <c r="P7" s="77"/>
      <c r="R7" s="34"/>
      <c r="S7" s="36" t="s">
        <v>81</v>
      </c>
      <c r="T7" s="37" t="str">
        <f>IF($AD$1=2,1,IF($AD$1=3,2,"3"))</f>
        <v>3</v>
      </c>
      <c r="X7" s="38" t="s">
        <v>0</v>
      </c>
      <c r="Y7" s="38" t="s">
        <v>2</v>
      </c>
      <c r="Z7" s="38" t="s">
        <v>1</v>
      </c>
      <c r="AE7" s="15">
        <v>5</v>
      </c>
      <c r="AF7" s="60" t="s">
        <v>37</v>
      </c>
      <c r="AG7" s="63">
        <v>3</v>
      </c>
      <c r="AH7" s="7">
        <v>2</v>
      </c>
      <c r="AI7" s="7"/>
      <c r="AJ7" s="7"/>
      <c r="AK7" s="15">
        <f t="shared" si="2"/>
        <v>2</v>
      </c>
    </row>
    <row r="8" spans="1:37" ht="16.5" thickTop="1" thickBot="1" x14ac:dyDescent="0.3">
      <c r="L8" s="39"/>
      <c r="M8" s="40">
        <v>0</v>
      </c>
      <c r="N8" s="32"/>
      <c r="O8" s="78"/>
      <c r="P8" s="78"/>
      <c r="Q8" s="41"/>
      <c r="R8" s="42"/>
      <c r="S8" s="42"/>
      <c r="T8" s="42"/>
      <c r="X8" s="43"/>
      <c r="Y8" s="43"/>
      <c r="Z8" s="43"/>
      <c r="AE8" s="15">
        <v>6</v>
      </c>
      <c r="AF8" s="60" t="s">
        <v>86</v>
      </c>
      <c r="AG8" s="63">
        <v>3</v>
      </c>
      <c r="AH8" s="7">
        <v>2</v>
      </c>
      <c r="AI8" s="7"/>
      <c r="AJ8" s="7">
        <v>2</v>
      </c>
      <c r="AK8" s="15">
        <f t="shared" si="2"/>
        <v>3</v>
      </c>
    </row>
    <row r="9" spans="1:37" x14ac:dyDescent="0.25">
      <c r="L9" s="39"/>
      <c r="M9" s="79" t="str">
        <f>VLOOKUP(O8,AE:AF,2,FALSE)</f>
        <v>-</v>
      </c>
      <c r="N9" s="80"/>
      <c r="O9" s="80"/>
      <c r="P9" s="80"/>
      <c r="Q9" s="80"/>
      <c r="R9" s="80"/>
      <c r="S9" s="80"/>
      <c r="T9" s="81"/>
      <c r="AE9" s="15">
        <v>7</v>
      </c>
      <c r="AF9" s="60" t="s">
        <v>100</v>
      </c>
      <c r="AG9" s="63">
        <v>-2</v>
      </c>
      <c r="AH9" s="7">
        <v>-1</v>
      </c>
      <c r="AI9" s="7"/>
      <c r="AJ9" s="7">
        <v>-2</v>
      </c>
      <c r="AK9" s="15">
        <f t="shared" si="2"/>
        <v>3</v>
      </c>
    </row>
    <row r="10" spans="1:37" ht="12.75" customHeight="1" x14ac:dyDescent="0.25">
      <c r="L10" s="39"/>
      <c r="M10" s="82"/>
      <c r="N10" s="83"/>
      <c r="O10" s="83"/>
      <c r="P10" s="83"/>
      <c r="Q10" s="83"/>
      <c r="R10" s="83"/>
      <c r="S10" s="83"/>
      <c r="T10" s="84"/>
      <c r="AE10" s="15">
        <v>8</v>
      </c>
      <c r="AF10" s="60" t="s">
        <v>87</v>
      </c>
      <c r="AG10" s="63">
        <v>-1</v>
      </c>
      <c r="AH10" s="7"/>
      <c r="AI10" s="7">
        <v>-3</v>
      </c>
      <c r="AJ10" s="7">
        <v>-2</v>
      </c>
      <c r="AK10" s="15">
        <f t="shared" si="2"/>
        <v>3</v>
      </c>
    </row>
    <row r="11" spans="1:37" ht="2.25" customHeight="1" x14ac:dyDescent="0.25">
      <c r="L11" s="39"/>
      <c r="M11" s="82"/>
      <c r="N11" s="83"/>
      <c r="O11" s="83"/>
      <c r="P11" s="83"/>
      <c r="Q11" s="83"/>
      <c r="R11" s="83"/>
      <c r="S11" s="83"/>
      <c r="T11" s="84"/>
      <c r="AE11" s="15">
        <v>9</v>
      </c>
      <c r="AF11" s="60" t="s">
        <v>38</v>
      </c>
      <c r="AG11" s="63">
        <v>3</v>
      </c>
      <c r="AH11" s="7">
        <v>3</v>
      </c>
      <c r="AI11" s="7">
        <v>2</v>
      </c>
      <c r="AJ11" s="7">
        <v>4</v>
      </c>
      <c r="AK11" s="15">
        <f t="shared" si="2"/>
        <v>4</v>
      </c>
    </row>
    <row r="12" spans="1:37" ht="27.75" customHeight="1" thickBot="1" x14ac:dyDescent="0.3">
      <c r="L12" s="39"/>
      <c r="M12" s="85"/>
      <c r="N12" s="86"/>
      <c r="O12" s="86"/>
      <c r="P12" s="86"/>
      <c r="Q12" s="86"/>
      <c r="R12" s="86"/>
      <c r="S12" s="86"/>
      <c r="T12" s="87"/>
      <c r="AE12" s="15">
        <v>10</v>
      </c>
      <c r="AF12" s="60" t="s">
        <v>39</v>
      </c>
      <c r="AG12" s="63">
        <v>3</v>
      </c>
      <c r="AH12" s="7">
        <v>2</v>
      </c>
      <c r="AI12" s="7">
        <v>2</v>
      </c>
      <c r="AJ12" s="7">
        <v>2</v>
      </c>
      <c r="AK12" s="15">
        <f t="shared" si="2"/>
        <v>4</v>
      </c>
    </row>
    <row r="13" spans="1:37" ht="13.5" customHeight="1" thickBot="1" x14ac:dyDescent="0.3">
      <c r="L13" s="39"/>
      <c r="M13" s="66"/>
      <c r="N13" s="66"/>
      <c r="O13" s="66"/>
      <c r="P13" s="66"/>
      <c r="Q13" s="66"/>
      <c r="R13" s="66"/>
      <c r="S13" s="66"/>
      <c r="T13" s="66"/>
      <c r="AF13" s="60"/>
      <c r="AG13" s="63"/>
      <c r="AH13" s="7"/>
      <c r="AI13" s="7"/>
      <c r="AJ13" s="7"/>
    </row>
    <row r="14" spans="1:37" ht="19.5" customHeight="1" thickBot="1" x14ac:dyDescent="0.3">
      <c r="L14" s="39"/>
      <c r="M14" s="88" t="s">
        <v>104</v>
      </c>
      <c r="N14" s="89"/>
      <c r="O14" s="89"/>
      <c r="P14" s="90"/>
      <c r="Q14" s="41"/>
      <c r="R14" s="42"/>
      <c r="S14" s="42"/>
      <c r="T14" s="42"/>
      <c r="AE14" s="15">
        <v>11</v>
      </c>
      <c r="AF14" s="60" t="s">
        <v>88</v>
      </c>
      <c r="AG14" s="63">
        <v>-1</v>
      </c>
      <c r="AH14" s="7">
        <v>-1</v>
      </c>
      <c r="AI14" s="7">
        <v>-2</v>
      </c>
      <c r="AJ14" s="7">
        <v>-1</v>
      </c>
      <c r="AK14" s="15">
        <f t="shared" si="2"/>
        <v>4</v>
      </c>
    </row>
    <row r="15" spans="1:37" ht="15.75" thickBot="1" x14ac:dyDescent="0.3">
      <c r="A15" s="43"/>
      <c r="L15" s="39"/>
      <c r="M15" s="44" t="s">
        <v>3</v>
      </c>
      <c r="N15" s="45" t="s">
        <v>5</v>
      </c>
      <c r="O15" s="45" t="s">
        <v>4</v>
      </c>
      <c r="P15" s="46" t="s">
        <v>6</v>
      </c>
      <c r="Q15" s="41"/>
      <c r="R15" s="42"/>
      <c r="AE15" s="15">
        <v>12</v>
      </c>
      <c r="AF15" s="60" t="s">
        <v>40</v>
      </c>
      <c r="AG15" s="63">
        <v>-3</v>
      </c>
      <c r="AH15" s="7">
        <v>-1</v>
      </c>
      <c r="AI15" s="7">
        <v>-3</v>
      </c>
      <c r="AJ15" s="7">
        <v>-3</v>
      </c>
      <c r="AK15" s="15">
        <f t="shared" si="2"/>
        <v>4</v>
      </c>
    </row>
    <row r="16" spans="1:37" ht="18.75" customHeight="1" x14ac:dyDescent="0.25">
      <c r="L16" s="39"/>
      <c r="M16" s="47" t="str">
        <f>IF($M$8=0,"",VLOOKUP($O$8,$AE:$AJ,3,FALSE))</f>
        <v/>
      </c>
      <c r="N16" s="47" t="str">
        <f>IF($M$8=0,"",VLOOKUP($O$8,$AE:$AJ,4,FALSE))</f>
        <v/>
      </c>
      <c r="O16" s="47" t="str">
        <f>IF($M$8=0,"",VLOOKUP($O$8,$AE:$AJ,5,FALSE))</f>
        <v/>
      </c>
      <c r="P16" s="47" t="str">
        <f>IF($M$8=0,"",VLOOKUP($O$8,$AE:$AJ,6,FALSE))</f>
        <v/>
      </c>
      <c r="Q16" s="42" t="str">
        <f>IF($M$8=0,"",VLOOKUP($O$8,$AE:$AJ,3,FALSE))</f>
        <v/>
      </c>
      <c r="AE16" s="15">
        <v>13</v>
      </c>
      <c r="AF16" s="60" t="s">
        <v>89</v>
      </c>
      <c r="AG16" s="63">
        <v>3</v>
      </c>
      <c r="AH16" s="7"/>
      <c r="AI16" s="7">
        <v>1</v>
      </c>
      <c r="AJ16" s="7">
        <v>-3</v>
      </c>
      <c r="AK16" s="15">
        <f t="shared" si="2"/>
        <v>3</v>
      </c>
    </row>
    <row r="17" spans="1:37" ht="15.75" thickBot="1" x14ac:dyDescent="0.3">
      <c r="A17" s="74" t="s">
        <v>7</v>
      </c>
      <c r="B17" s="74"/>
      <c r="C17" s="74"/>
      <c r="D17" s="74"/>
      <c r="E17" s="74"/>
      <c r="F17" s="74"/>
      <c r="G17" s="74"/>
      <c r="H17" s="74"/>
      <c r="I17" s="74"/>
      <c r="J17" s="74"/>
      <c r="L17" s="39"/>
      <c r="M17" s="42"/>
      <c r="N17" s="42"/>
      <c r="O17" s="42"/>
      <c r="AE17" s="15">
        <v>14</v>
      </c>
      <c r="AF17" s="60" t="s">
        <v>101</v>
      </c>
      <c r="AG17" s="63">
        <v>1</v>
      </c>
      <c r="AH17" s="7"/>
      <c r="AI17" s="7"/>
      <c r="AJ17" s="7">
        <v>-1</v>
      </c>
      <c r="AK17" s="15">
        <f t="shared" si="2"/>
        <v>2</v>
      </c>
    </row>
    <row r="18" spans="1:37" ht="15.75" thickTop="1" x14ac:dyDescent="0.25">
      <c r="A18" s="48" t="s">
        <v>19</v>
      </c>
      <c r="B18" s="48"/>
      <c r="C18" s="48"/>
      <c r="D18" s="48"/>
      <c r="E18" s="48"/>
      <c r="F18" s="48" t="s">
        <v>28</v>
      </c>
      <c r="G18" s="49"/>
      <c r="L18" s="39"/>
      <c r="M18" s="71" t="s">
        <v>78</v>
      </c>
      <c r="N18" s="72"/>
      <c r="O18" s="72"/>
      <c r="P18" s="72"/>
      <c r="Q18" s="72"/>
      <c r="R18" s="73"/>
      <c r="AE18" s="15">
        <v>15</v>
      </c>
      <c r="AF18" s="60" t="s">
        <v>41</v>
      </c>
      <c r="AG18" s="63">
        <v>-1</v>
      </c>
      <c r="AH18" s="7"/>
      <c r="AI18" s="7"/>
      <c r="AJ18" s="7">
        <v>-3</v>
      </c>
      <c r="AK18" s="15">
        <f t="shared" si="2"/>
        <v>2</v>
      </c>
    </row>
    <row r="19" spans="1:37" x14ac:dyDescent="0.25">
      <c r="A19" s="48" t="s">
        <v>20</v>
      </c>
      <c r="B19" s="48"/>
      <c r="C19" s="48"/>
      <c r="D19" s="48"/>
      <c r="E19" s="48"/>
      <c r="F19" s="48" t="s">
        <v>29</v>
      </c>
      <c r="G19" s="49"/>
      <c r="M19" s="50"/>
      <c r="N19" s="33" t="s">
        <v>82</v>
      </c>
      <c r="O19" s="51"/>
      <c r="P19" s="33" t="s">
        <v>79</v>
      </c>
      <c r="R19" s="52"/>
      <c r="AE19" s="15">
        <v>16</v>
      </c>
      <c r="AF19" s="60" t="s">
        <v>42</v>
      </c>
      <c r="AG19" s="63"/>
      <c r="AH19" s="7"/>
      <c r="AI19" s="7">
        <v>1</v>
      </c>
      <c r="AJ19" s="7">
        <v>3</v>
      </c>
      <c r="AK19" s="15">
        <f t="shared" si="2"/>
        <v>2</v>
      </c>
    </row>
    <row r="20" spans="1:37" x14ac:dyDescent="0.25">
      <c r="A20" s="48" t="s">
        <v>21</v>
      </c>
      <c r="B20" s="48"/>
      <c r="C20" s="48"/>
      <c r="D20" s="48"/>
      <c r="E20" s="48"/>
      <c r="F20" s="48" t="s">
        <v>30</v>
      </c>
      <c r="G20" s="49"/>
      <c r="M20" s="50"/>
      <c r="N20" s="53">
        <v>1</v>
      </c>
      <c r="O20" s="32"/>
      <c r="P20" s="53">
        <v>12</v>
      </c>
      <c r="R20" s="52"/>
      <c r="AE20" s="15">
        <v>17</v>
      </c>
      <c r="AF20" s="60" t="s">
        <v>43</v>
      </c>
      <c r="AG20" s="63">
        <v>1</v>
      </c>
      <c r="AH20" s="7">
        <v>3</v>
      </c>
      <c r="AI20" s="7">
        <v>1</v>
      </c>
      <c r="AJ20" s="7"/>
      <c r="AK20" s="15">
        <f t="shared" si="2"/>
        <v>3</v>
      </c>
    </row>
    <row r="21" spans="1:37" ht="13.5" customHeight="1" thickBot="1" x14ac:dyDescent="0.3">
      <c r="A21" s="48" t="s">
        <v>22</v>
      </c>
      <c r="B21" s="48"/>
      <c r="C21" s="48"/>
      <c r="D21" s="48"/>
      <c r="E21" s="48"/>
      <c r="F21" s="48" t="s">
        <v>31</v>
      </c>
      <c r="G21" s="49"/>
      <c r="M21" s="50"/>
      <c r="N21" s="32"/>
      <c r="O21" s="54" t="s">
        <v>80</v>
      </c>
      <c r="P21" s="32"/>
      <c r="R21" s="52"/>
      <c r="AE21" s="15">
        <v>18</v>
      </c>
      <c r="AF21" s="60" t="s">
        <v>71</v>
      </c>
      <c r="AG21" s="63">
        <v>3</v>
      </c>
      <c r="AH21" s="7">
        <v>3</v>
      </c>
      <c r="AI21" s="7">
        <v>1</v>
      </c>
      <c r="AJ21" s="7">
        <v>3</v>
      </c>
      <c r="AK21" s="15">
        <f t="shared" si="2"/>
        <v>4</v>
      </c>
    </row>
    <row r="22" spans="1:37" ht="12.6" customHeight="1" thickBot="1" x14ac:dyDescent="0.3">
      <c r="A22" s="48" t="s">
        <v>23</v>
      </c>
      <c r="B22" s="48"/>
      <c r="C22" s="48"/>
      <c r="D22" s="48"/>
      <c r="E22" s="48"/>
      <c r="F22" s="48" t="s">
        <v>32</v>
      </c>
      <c r="G22" s="49"/>
      <c r="M22" s="55"/>
      <c r="N22" s="56"/>
      <c r="O22" s="68">
        <f ca="1">RANDBETWEEN($N$20,$P$20)</f>
        <v>2</v>
      </c>
      <c r="P22" s="56"/>
      <c r="Q22" s="56"/>
      <c r="R22" s="57"/>
      <c r="AE22" s="15">
        <v>19</v>
      </c>
      <c r="AF22" s="60" t="s">
        <v>90</v>
      </c>
      <c r="AG22" s="63">
        <v>3</v>
      </c>
      <c r="AH22" s="7">
        <v>4</v>
      </c>
      <c r="AI22" s="7">
        <v>3</v>
      </c>
      <c r="AJ22" s="7">
        <v>3</v>
      </c>
      <c r="AK22" s="15">
        <f t="shared" si="2"/>
        <v>4</v>
      </c>
    </row>
    <row r="23" spans="1:37" ht="13.5" customHeight="1" x14ac:dyDescent="0.25">
      <c r="A23" s="48" t="s">
        <v>24</v>
      </c>
      <c r="B23" s="48"/>
      <c r="C23" s="48"/>
      <c r="D23" s="48"/>
      <c r="E23" s="48"/>
      <c r="F23" s="48" t="s">
        <v>33</v>
      </c>
      <c r="G23" s="49"/>
      <c r="AE23" s="15">
        <v>20</v>
      </c>
      <c r="AF23" s="60" t="s">
        <v>44</v>
      </c>
      <c r="AG23" s="63"/>
      <c r="AH23" s="7">
        <v>1</v>
      </c>
      <c r="AI23" s="7">
        <v>1</v>
      </c>
      <c r="AJ23" s="7">
        <v>3</v>
      </c>
      <c r="AK23" s="15">
        <f t="shared" si="2"/>
        <v>3</v>
      </c>
    </row>
    <row r="24" spans="1:37" ht="14.45" customHeight="1" x14ac:dyDescent="0.25">
      <c r="A24" s="48" t="s">
        <v>25</v>
      </c>
      <c r="B24" s="48"/>
      <c r="C24" s="48"/>
      <c r="D24" s="48"/>
      <c r="E24" s="48"/>
      <c r="F24" s="48" t="s">
        <v>34</v>
      </c>
      <c r="G24" s="49"/>
      <c r="AE24" s="15">
        <v>21</v>
      </c>
      <c r="AF24" s="60" t="s">
        <v>91</v>
      </c>
      <c r="AG24" s="63">
        <v>2</v>
      </c>
      <c r="AH24" s="7">
        <v>1</v>
      </c>
      <c r="AI24" s="7">
        <v>2</v>
      </c>
      <c r="AJ24" s="7"/>
      <c r="AK24" s="15">
        <f t="shared" si="2"/>
        <v>3</v>
      </c>
    </row>
    <row r="25" spans="1:37" x14ac:dyDescent="0.25">
      <c r="A25" s="48" t="s">
        <v>26</v>
      </c>
      <c r="B25" s="48"/>
      <c r="C25" s="48"/>
      <c r="D25" s="48"/>
      <c r="E25" s="48"/>
      <c r="F25" s="48" t="s">
        <v>35</v>
      </c>
      <c r="G25" s="49"/>
      <c r="AE25" s="15">
        <v>22</v>
      </c>
      <c r="AF25" s="60" t="s">
        <v>45</v>
      </c>
      <c r="AG25" s="63">
        <v>-2</v>
      </c>
      <c r="AH25" s="7">
        <v>-1</v>
      </c>
      <c r="AI25" s="7"/>
      <c r="AJ25" s="7">
        <v>-1</v>
      </c>
      <c r="AK25" s="15">
        <f t="shared" si="2"/>
        <v>3</v>
      </c>
    </row>
    <row r="26" spans="1:37" x14ac:dyDescent="0.25">
      <c r="A26" s="48" t="s">
        <v>27</v>
      </c>
      <c r="B26" s="48"/>
      <c r="C26" s="48"/>
      <c r="D26" s="48"/>
      <c r="E26" s="48"/>
      <c r="F26" s="48"/>
      <c r="G26" s="49"/>
      <c r="AE26" s="15">
        <v>23</v>
      </c>
      <c r="AF26" s="60" t="s">
        <v>46</v>
      </c>
      <c r="AG26" s="63">
        <v>-2</v>
      </c>
      <c r="AH26" s="7">
        <v>-1</v>
      </c>
      <c r="AI26" s="7"/>
      <c r="AJ26" s="7">
        <v>-1</v>
      </c>
      <c r="AK26" s="15">
        <f t="shared" si="2"/>
        <v>3</v>
      </c>
    </row>
    <row r="27" spans="1:37" ht="25.5" x14ac:dyDescent="0.25">
      <c r="G27" s="49"/>
      <c r="AE27" s="15">
        <v>24</v>
      </c>
      <c r="AF27" s="60" t="s">
        <v>92</v>
      </c>
      <c r="AG27" s="63">
        <v>3</v>
      </c>
      <c r="AH27" s="7"/>
      <c r="AI27" s="7">
        <v>1</v>
      </c>
      <c r="AJ27" s="7">
        <v>2</v>
      </c>
      <c r="AK27" s="15">
        <f t="shared" si="2"/>
        <v>3</v>
      </c>
    </row>
    <row r="28" spans="1:37" x14ac:dyDescent="0.25">
      <c r="AE28" s="15">
        <v>25</v>
      </c>
      <c r="AF28" s="60" t="s">
        <v>47</v>
      </c>
      <c r="AG28" s="63">
        <v>4</v>
      </c>
      <c r="AH28" s="7"/>
      <c r="AI28" s="7">
        <v>2</v>
      </c>
      <c r="AJ28" s="7"/>
      <c r="AK28" s="15">
        <f t="shared" si="2"/>
        <v>2</v>
      </c>
    </row>
    <row r="29" spans="1:37" ht="25.5" x14ac:dyDescent="0.25">
      <c r="AE29" s="15">
        <v>26</v>
      </c>
      <c r="AF29" s="60" t="s">
        <v>93</v>
      </c>
      <c r="AG29" s="63"/>
      <c r="AH29" s="7">
        <v>2</v>
      </c>
      <c r="AI29" s="7"/>
      <c r="AJ29" s="7">
        <v>-2</v>
      </c>
      <c r="AK29" s="15">
        <f t="shared" si="2"/>
        <v>2</v>
      </c>
    </row>
    <row r="30" spans="1:37" x14ac:dyDescent="0.25">
      <c r="AE30" s="15">
        <v>27</v>
      </c>
      <c r="AF30" s="60" t="s">
        <v>69</v>
      </c>
      <c r="AG30" s="63">
        <v>-3</v>
      </c>
      <c r="AH30" s="7">
        <v>-1</v>
      </c>
      <c r="AI30" s="7">
        <v>-2</v>
      </c>
      <c r="AJ30" s="7">
        <v>-1</v>
      </c>
      <c r="AK30" s="15">
        <f t="shared" si="2"/>
        <v>4</v>
      </c>
    </row>
    <row r="31" spans="1:37" ht="25.5" x14ac:dyDescent="0.25">
      <c r="AE31" s="15">
        <v>28</v>
      </c>
      <c r="AF31" s="60" t="s">
        <v>94</v>
      </c>
      <c r="AG31" s="63">
        <v>4</v>
      </c>
      <c r="AH31" s="7">
        <v>2</v>
      </c>
      <c r="AI31" s="7">
        <v>2</v>
      </c>
      <c r="AJ31" s="7"/>
      <c r="AK31" s="15">
        <f t="shared" si="2"/>
        <v>3</v>
      </c>
    </row>
    <row r="32" spans="1:37" x14ac:dyDescent="0.25">
      <c r="AE32" s="15">
        <v>29</v>
      </c>
      <c r="AF32" s="60" t="s">
        <v>72</v>
      </c>
      <c r="AG32" s="63"/>
      <c r="AH32" s="7"/>
      <c r="AI32" s="7">
        <v>2</v>
      </c>
      <c r="AJ32" s="7">
        <v>-2</v>
      </c>
      <c r="AK32" s="15">
        <f t="shared" si="2"/>
        <v>2</v>
      </c>
    </row>
    <row r="33" spans="31:37" ht="25.5" x14ac:dyDescent="0.25">
      <c r="AE33" s="15">
        <v>30</v>
      </c>
      <c r="AF33" s="60" t="s">
        <v>75</v>
      </c>
      <c r="AG33" s="63">
        <v>3</v>
      </c>
      <c r="AH33" s="7"/>
      <c r="AI33" s="7"/>
      <c r="AJ33" s="7">
        <v>3</v>
      </c>
      <c r="AK33" s="15">
        <f t="shared" si="2"/>
        <v>2</v>
      </c>
    </row>
    <row r="34" spans="31:37" ht="25.5" x14ac:dyDescent="0.25">
      <c r="AE34" s="15">
        <v>31</v>
      </c>
      <c r="AF34" s="60" t="s">
        <v>48</v>
      </c>
      <c r="AG34" s="63">
        <v>-1</v>
      </c>
      <c r="AH34" s="7">
        <v>-1</v>
      </c>
      <c r="AI34" s="7">
        <v>-1</v>
      </c>
      <c r="AJ34" s="7">
        <v>-1</v>
      </c>
      <c r="AK34" s="15">
        <f t="shared" si="2"/>
        <v>4</v>
      </c>
    </row>
    <row r="35" spans="31:37" x14ac:dyDescent="0.25">
      <c r="AE35" s="15">
        <v>32</v>
      </c>
      <c r="AF35" s="60" t="s">
        <v>49</v>
      </c>
      <c r="AG35" s="63">
        <v>-2</v>
      </c>
      <c r="AH35" s="7">
        <v>-1</v>
      </c>
      <c r="AI35" s="7">
        <v>-2</v>
      </c>
      <c r="AJ35" s="7">
        <v>-1</v>
      </c>
      <c r="AK35" s="15">
        <f t="shared" si="2"/>
        <v>4</v>
      </c>
    </row>
    <row r="36" spans="31:37" x14ac:dyDescent="0.25">
      <c r="AE36" s="15">
        <v>33</v>
      </c>
      <c r="AF36" s="60" t="s">
        <v>50</v>
      </c>
      <c r="AG36" s="63">
        <v>-2</v>
      </c>
      <c r="AH36" s="7">
        <v>-1</v>
      </c>
      <c r="AI36" s="7"/>
      <c r="AJ36" s="7">
        <v>-1</v>
      </c>
      <c r="AK36" s="15">
        <f t="shared" si="2"/>
        <v>3</v>
      </c>
    </row>
    <row r="37" spans="31:37" x14ac:dyDescent="0.25">
      <c r="AE37" s="15">
        <v>34</v>
      </c>
      <c r="AF37" s="60" t="s">
        <v>51</v>
      </c>
      <c r="AG37" s="63">
        <v>-1</v>
      </c>
      <c r="AH37" s="7">
        <v>-1</v>
      </c>
      <c r="AI37" s="7">
        <v>-1</v>
      </c>
      <c r="AJ37" s="7">
        <v>-1</v>
      </c>
      <c r="AK37" s="15">
        <f t="shared" si="2"/>
        <v>4</v>
      </c>
    </row>
    <row r="38" spans="31:37" x14ac:dyDescent="0.25">
      <c r="AE38" s="15">
        <v>35</v>
      </c>
      <c r="AF38" s="60" t="s">
        <v>52</v>
      </c>
      <c r="AG38" s="63">
        <v>-1</v>
      </c>
      <c r="AH38" s="7">
        <v>-1</v>
      </c>
      <c r="AI38" s="7">
        <v>-1</v>
      </c>
      <c r="AJ38" s="7">
        <v>-1</v>
      </c>
      <c r="AK38" s="15">
        <f t="shared" si="2"/>
        <v>4</v>
      </c>
    </row>
    <row r="39" spans="31:37" x14ac:dyDescent="0.25">
      <c r="AE39" s="15">
        <v>36</v>
      </c>
      <c r="AF39" s="60" t="s">
        <v>95</v>
      </c>
      <c r="AG39" s="63">
        <v>3</v>
      </c>
      <c r="AH39" s="7"/>
      <c r="AI39" s="7">
        <v>1</v>
      </c>
      <c r="AJ39" s="7">
        <v>4</v>
      </c>
      <c r="AK39" s="15">
        <f t="shared" si="2"/>
        <v>3</v>
      </c>
    </row>
    <row r="40" spans="31:37" ht="25.5" x14ac:dyDescent="0.25">
      <c r="AE40" s="15">
        <v>37</v>
      </c>
      <c r="AF40" s="60" t="s">
        <v>53</v>
      </c>
      <c r="AG40" s="64">
        <v>-2</v>
      </c>
      <c r="AH40" s="7"/>
      <c r="AI40" s="7"/>
      <c r="AJ40" s="65">
        <v>-2</v>
      </c>
      <c r="AK40" s="15">
        <f t="shared" si="2"/>
        <v>2</v>
      </c>
    </row>
    <row r="41" spans="31:37" x14ac:dyDescent="0.25">
      <c r="AE41" s="15">
        <v>38</v>
      </c>
      <c r="AF41" s="60" t="s">
        <v>96</v>
      </c>
      <c r="AG41" s="64"/>
      <c r="AH41" s="65"/>
      <c r="AI41" s="7">
        <v>1</v>
      </c>
      <c r="AJ41" s="65">
        <v>2</v>
      </c>
      <c r="AK41" s="15">
        <f t="shared" si="2"/>
        <v>2</v>
      </c>
    </row>
    <row r="42" spans="31:37" x14ac:dyDescent="0.25">
      <c r="AE42" s="15">
        <v>39</v>
      </c>
      <c r="AF42" s="60" t="s">
        <v>73</v>
      </c>
      <c r="AG42" s="63"/>
      <c r="AH42" s="7"/>
      <c r="AI42" s="65">
        <v>2</v>
      </c>
      <c r="AJ42" s="65">
        <v>-2</v>
      </c>
      <c r="AK42" s="15">
        <f t="shared" si="2"/>
        <v>2</v>
      </c>
    </row>
    <row r="43" spans="31:37" x14ac:dyDescent="0.25">
      <c r="AE43" s="15">
        <v>40</v>
      </c>
      <c r="AF43" s="60" t="s">
        <v>54</v>
      </c>
      <c r="AG43" s="63"/>
      <c r="AH43" s="65"/>
      <c r="AI43" s="65">
        <v>1</v>
      </c>
      <c r="AJ43" s="65">
        <v>3</v>
      </c>
      <c r="AK43" s="15">
        <f t="shared" si="2"/>
        <v>2</v>
      </c>
    </row>
    <row r="44" spans="31:37" ht="25.5" x14ac:dyDescent="0.25">
      <c r="AE44" s="15">
        <v>41</v>
      </c>
      <c r="AF44" s="60" t="s">
        <v>55</v>
      </c>
      <c r="AG44" s="64">
        <v>-1</v>
      </c>
      <c r="AH44" s="7"/>
      <c r="AI44" s="65">
        <v>1</v>
      </c>
      <c r="AJ44" s="7"/>
      <c r="AK44" s="15">
        <f t="shared" si="2"/>
        <v>2</v>
      </c>
    </row>
    <row r="45" spans="31:37" x14ac:dyDescent="0.25">
      <c r="AE45" s="15">
        <v>42</v>
      </c>
      <c r="AF45" s="60" t="s">
        <v>56</v>
      </c>
      <c r="AG45" s="63">
        <v>2</v>
      </c>
      <c r="AH45" s="7"/>
      <c r="AI45" s="65">
        <v>1</v>
      </c>
      <c r="AJ45" s="65"/>
      <c r="AK45" s="15">
        <f t="shared" si="2"/>
        <v>2</v>
      </c>
    </row>
    <row r="46" spans="31:37" x14ac:dyDescent="0.25">
      <c r="AE46" s="15">
        <v>43</v>
      </c>
      <c r="AF46" s="60" t="s">
        <v>97</v>
      </c>
      <c r="AG46" s="63">
        <v>-1</v>
      </c>
      <c r="AH46" s="7">
        <v>-1</v>
      </c>
      <c r="AI46" s="7"/>
      <c r="AJ46" s="7"/>
      <c r="AK46" s="15">
        <f t="shared" si="2"/>
        <v>2</v>
      </c>
    </row>
    <row r="47" spans="31:37" x14ac:dyDescent="0.25">
      <c r="AE47" s="15">
        <v>44</v>
      </c>
      <c r="AF47" s="60" t="s">
        <v>102</v>
      </c>
      <c r="AG47" s="63">
        <v>3</v>
      </c>
      <c r="AH47" s="7">
        <v>4</v>
      </c>
      <c r="AI47" s="7">
        <v>1</v>
      </c>
      <c r="AJ47" s="7">
        <v>2</v>
      </c>
      <c r="AK47" s="15">
        <f t="shared" si="2"/>
        <v>4</v>
      </c>
    </row>
    <row r="48" spans="31:37" x14ac:dyDescent="0.25">
      <c r="AE48" s="15">
        <v>45</v>
      </c>
      <c r="AF48" s="60" t="s">
        <v>74</v>
      </c>
      <c r="AG48" s="63"/>
      <c r="AH48" s="7"/>
      <c r="AI48" s="7">
        <v>1</v>
      </c>
      <c r="AJ48" s="7">
        <v>-1</v>
      </c>
      <c r="AK48" s="15">
        <f t="shared" si="2"/>
        <v>2</v>
      </c>
    </row>
    <row r="49" spans="31:37" x14ac:dyDescent="0.25">
      <c r="AE49" s="15">
        <v>46</v>
      </c>
      <c r="AF49" s="60" t="s">
        <v>57</v>
      </c>
      <c r="AG49" s="63">
        <v>3</v>
      </c>
      <c r="AH49" s="7"/>
      <c r="AI49" s="7">
        <v>2</v>
      </c>
      <c r="AJ49" s="7">
        <v>3</v>
      </c>
      <c r="AK49" s="15">
        <f t="shared" si="2"/>
        <v>3</v>
      </c>
    </row>
    <row r="50" spans="31:37" x14ac:dyDescent="0.25">
      <c r="AE50" s="15">
        <v>47</v>
      </c>
      <c r="AF50" s="60" t="s">
        <v>58</v>
      </c>
      <c r="AG50" s="63">
        <v>-2</v>
      </c>
      <c r="AH50" s="7">
        <v>1</v>
      </c>
      <c r="AI50" s="7"/>
      <c r="AJ50" s="7">
        <v>-1</v>
      </c>
      <c r="AK50" s="15">
        <f t="shared" si="2"/>
        <v>3</v>
      </c>
    </row>
    <row r="51" spans="31:37" x14ac:dyDescent="0.25">
      <c r="AE51" s="15">
        <v>48</v>
      </c>
      <c r="AF51" s="60" t="s">
        <v>59</v>
      </c>
      <c r="AG51" s="63">
        <v>-1</v>
      </c>
      <c r="AH51" s="7">
        <v>-1</v>
      </c>
      <c r="AI51" s="7"/>
      <c r="AJ51" s="7">
        <v>4</v>
      </c>
      <c r="AK51" s="15">
        <f t="shared" si="2"/>
        <v>3</v>
      </c>
    </row>
    <row r="52" spans="31:37" x14ac:dyDescent="0.25">
      <c r="AE52" s="15">
        <v>49</v>
      </c>
      <c r="AF52" s="60" t="s">
        <v>60</v>
      </c>
      <c r="AG52" s="63">
        <v>3</v>
      </c>
      <c r="AH52" s="7"/>
      <c r="AI52" s="7">
        <v>2</v>
      </c>
      <c r="AJ52" s="7">
        <v>3</v>
      </c>
      <c r="AK52" s="15">
        <f t="shared" si="2"/>
        <v>3</v>
      </c>
    </row>
    <row r="53" spans="31:37" x14ac:dyDescent="0.25">
      <c r="AE53" s="15">
        <v>50</v>
      </c>
      <c r="AF53" s="60" t="s">
        <v>61</v>
      </c>
      <c r="AG53" s="63"/>
      <c r="AH53" s="7"/>
      <c r="AI53" s="7">
        <v>1</v>
      </c>
      <c r="AJ53" s="7">
        <v>2</v>
      </c>
      <c r="AK53" s="15">
        <f t="shared" si="2"/>
        <v>2</v>
      </c>
    </row>
    <row r="54" spans="31:37" x14ac:dyDescent="0.25">
      <c r="AE54" s="15">
        <v>51</v>
      </c>
      <c r="AF54" s="60" t="s">
        <v>62</v>
      </c>
      <c r="AG54" s="63">
        <v>-3</v>
      </c>
      <c r="AH54" s="7">
        <v>-1</v>
      </c>
      <c r="AI54" s="7"/>
      <c r="AJ54" s="7"/>
      <c r="AK54" s="15">
        <f t="shared" si="2"/>
        <v>2</v>
      </c>
    </row>
    <row r="55" spans="31:37" x14ac:dyDescent="0.25">
      <c r="AE55" s="15">
        <v>52</v>
      </c>
      <c r="AF55" s="60" t="s">
        <v>63</v>
      </c>
      <c r="AG55" s="63">
        <v>-2</v>
      </c>
      <c r="AH55" s="7">
        <v>-1</v>
      </c>
      <c r="AI55" s="7"/>
      <c r="AJ55" s="7">
        <v>-1</v>
      </c>
      <c r="AK55" s="15">
        <f t="shared" si="2"/>
        <v>3</v>
      </c>
    </row>
    <row r="56" spans="31:37" ht="25.5" x14ac:dyDescent="0.25">
      <c r="AE56" s="15">
        <v>53</v>
      </c>
      <c r="AF56" s="60" t="s">
        <v>70</v>
      </c>
      <c r="AG56" s="63"/>
      <c r="AH56" s="7"/>
      <c r="AI56" s="7">
        <v>1</v>
      </c>
      <c r="AJ56" s="7">
        <v>2</v>
      </c>
      <c r="AK56" s="15">
        <f t="shared" si="2"/>
        <v>2</v>
      </c>
    </row>
    <row r="57" spans="31:37" ht="25.5" x14ac:dyDescent="0.25">
      <c r="AE57" s="15">
        <v>54</v>
      </c>
      <c r="AF57" s="60" t="s">
        <v>76</v>
      </c>
      <c r="AG57" s="63"/>
      <c r="AH57" s="7"/>
      <c r="AI57" s="7">
        <v>1</v>
      </c>
      <c r="AJ57" s="7">
        <v>2</v>
      </c>
      <c r="AK57" s="15">
        <f t="shared" si="2"/>
        <v>2</v>
      </c>
    </row>
    <row r="58" spans="31:37" ht="25.5" x14ac:dyDescent="0.25">
      <c r="AE58" s="15">
        <v>55</v>
      </c>
      <c r="AF58" s="60" t="s">
        <v>64</v>
      </c>
      <c r="AG58" s="63">
        <v>-3</v>
      </c>
      <c r="AH58" s="7">
        <v>-2</v>
      </c>
      <c r="AI58" s="7">
        <v>-3</v>
      </c>
      <c r="AJ58" s="7">
        <v>-4</v>
      </c>
      <c r="AK58" s="15">
        <f t="shared" si="2"/>
        <v>4</v>
      </c>
    </row>
    <row r="59" spans="31:37" x14ac:dyDescent="0.25">
      <c r="AE59" s="15">
        <v>56</v>
      </c>
      <c r="AF59" s="60" t="s">
        <v>65</v>
      </c>
      <c r="AG59" s="63">
        <v>3</v>
      </c>
      <c r="AH59" s="7"/>
      <c r="AI59" s="7">
        <v>2</v>
      </c>
      <c r="AJ59" s="7">
        <v>3</v>
      </c>
      <c r="AK59" s="15">
        <f t="shared" si="2"/>
        <v>3</v>
      </c>
    </row>
    <row r="60" spans="31:37" x14ac:dyDescent="0.25">
      <c r="AE60" s="15">
        <v>57</v>
      </c>
      <c r="AF60" s="60" t="s">
        <v>66</v>
      </c>
      <c r="AG60" s="63">
        <v>3</v>
      </c>
      <c r="AH60" s="7"/>
      <c r="AI60" s="7">
        <v>2</v>
      </c>
      <c r="AJ60" s="7"/>
      <c r="AK60" s="15">
        <f t="shared" si="2"/>
        <v>2</v>
      </c>
    </row>
    <row r="61" spans="31:37" x14ac:dyDescent="0.25">
      <c r="AE61" s="15">
        <v>58</v>
      </c>
      <c r="AF61" s="60" t="s">
        <v>67</v>
      </c>
      <c r="AG61" s="63">
        <v>1</v>
      </c>
      <c r="AH61" s="7"/>
      <c r="AI61" s="7">
        <v>1</v>
      </c>
      <c r="AJ61" s="7">
        <v>3</v>
      </c>
      <c r="AK61" s="15">
        <f t="shared" si="2"/>
        <v>3</v>
      </c>
    </row>
    <row r="62" spans="31:37" x14ac:dyDescent="0.25">
      <c r="AE62" s="15">
        <v>59</v>
      </c>
      <c r="AF62" s="60" t="s">
        <v>68</v>
      </c>
      <c r="AG62" s="63">
        <v>4</v>
      </c>
      <c r="AH62" s="7">
        <v>3</v>
      </c>
      <c r="AI62" s="7">
        <v>1</v>
      </c>
      <c r="AJ62" s="7">
        <v>3</v>
      </c>
      <c r="AK62" s="15">
        <f t="shared" si="2"/>
        <v>4</v>
      </c>
    </row>
    <row r="63" spans="31:37" x14ac:dyDescent="0.25">
      <c r="AE63" s="15">
        <v>60</v>
      </c>
      <c r="AF63" s="60" t="s">
        <v>98</v>
      </c>
      <c r="AG63" s="63">
        <v>-1</v>
      </c>
      <c r="AH63" s="7"/>
      <c r="AI63" s="7"/>
      <c r="AJ63" s="7">
        <v>-3</v>
      </c>
      <c r="AK63" s="15">
        <f t="shared" si="2"/>
        <v>2</v>
      </c>
    </row>
  </sheetData>
  <mergeCells count="8">
    <mergeCell ref="A17:J17"/>
    <mergeCell ref="M18:R18"/>
    <mergeCell ref="M1:T1"/>
    <mergeCell ref="X6:Z6"/>
    <mergeCell ref="O7:P7"/>
    <mergeCell ref="O8:P8"/>
    <mergeCell ref="M9:T12"/>
    <mergeCell ref="M14:P14"/>
  </mergeCells>
  <conditionalFormatting sqref="R8:T8 M3:Q6">
    <cfRule type="cellIs" dxfId="8" priority="8" stopIfTrue="1" operator="greaterThan">
      <formula>0</formula>
    </cfRule>
    <cfRule type="cellIs" dxfId="7" priority="9" stopIfTrue="1" operator="lessThanOrEqual">
      <formula>0</formula>
    </cfRule>
  </conditionalFormatting>
  <conditionalFormatting sqref="AC1:AD1 X7:Z7">
    <cfRule type="cellIs" dxfId="6" priority="6" stopIfTrue="1" operator="equal">
      <formula>1</formula>
    </cfRule>
    <cfRule type="cellIs" dxfId="5" priority="7" stopIfTrue="1" operator="equal">
      <formula>0</formula>
    </cfRule>
  </conditionalFormatting>
  <conditionalFormatting sqref="X2:AA4">
    <cfRule type="cellIs" dxfId="4" priority="4" stopIfTrue="1" operator="greaterThan">
      <formula>0</formula>
    </cfRule>
    <cfRule type="cellIs" dxfId="3" priority="5" stopIfTrue="1" operator="lessThanOrEqual">
      <formula>0</formula>
    </cfRule>
  </conditionalFormatting>
  <conditionalFormatting sqref="R7">
    <cfRule type="cellIs" dxfId="2" priority="2" stopIfTrue="1" operator="equal">
      <formula>1</formula>
    </cfRule>
    <cfRule type="cellIs" dxfId="1" priority="3" stopIfTrue="1" operator="equal">
      <formula>0</formula>
    </cfRule>
  </conditionalFormatting>
  <conditionalFormatting sqref="T3:T5">
    <cfRule type="expression" priority="10">
      <formula>IF(R3=M2,M3*2)(IF(R3=N2,N3*2)(IF(R3=O2,O3*2)(IF(R3=P2,P3*2))))</formula>
    </cfRule>
  </conditionalFormatting>
  <conditionalFormatting sqref="M3:P5">
    <cfRule type="cellIs" dxfId="0" priority="1" stopIfTrue="1" operator="greaterThanOrEqual">
      <formula>10</formula>
    </cfRule>
  </conditionalFormatting>
  <dataValidations count="1">
    <dataValidation type="list" allowBlank="1" showInputMessage="1" showErrorMessage="1" sqref="R3:S5">
      <formula1>$M$2:$Q$2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Apresentação</vt:lpstr>
      <vt:lpstr>Cartas de decisão</vt:lpstr>
      <vt:lpstr>Pert 1</vt:lpstr>
      <vt:lpstr>Pert 2</vt:lpstr>
      <vt:lpstr>Pert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 Soares</dc:creator>
  <cp:lastModifiedBy>Larissa Ornelas</cp:lastModifiedBy>
  <dcterms:created xsi:type="dcterms:W3CDTF">2020-07-07T21:22:24Z</dcterms:created>
  <dcterms:modified xsi:type="dcterms:W3CDTF">2020-11-17T22:20:50Z</dcterms:modified>
</cp:coreProperties>
</file>